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938" activeTab="0"/>
  </bookViews>
  <sheets>
    <sheet name="Outline" sheetId="1" r:id="rId1"/>
    <sheet name="Forward" sheetId="2" r:id="rId2"/>
    <sheet name="Data Input Instructions" sheetId="3" r:id="rId3"/>
    <sheet name="Data Input Sheets" sheetId="4" r:id="rId4"/>
    <sheet name="Tradeoff Analysis" sheetId="5" r:id="rId5"/>
    <sheet name="Tradeoff Analysis Chart" sheetId="6" r:id="rId6"/>
    <sheet name="Output Schedule Overview" sheetId="7" r:id="rId7"/>
    <sheet name="Schedule 1" sheetId="8" r:id="rId8"/>
    <sheet name="Schedule A" sheetId="9" r:id="rId9"/>
    <sheet name="Schedule A-1" sheetId="10" r:id="rId10"/>
    <sheet name="Schedule A-2" sheetId="11" r:id="rId11"/>
    <sheet name="Schedule B" sheetId="12" r:id="rId12"/>
    <sheet name="Schedule B-1" sheetId="13" r:id="rId13"/>
    <sheet name="Schedule B-2" sheetId="14" r:id="rId14"/>
    <sheet name="Schedule B-3" sheetId="15" r:id="rId15"/>
    <sheet name="Schedule B-4" sheetId="16" r:id="rId16"/>
    <sheet name="Schedule B-5" sheetId="17" r:id="rId17"/>
    <sheet name="Schedule C" sheetId="18" r:id="rId18"/>
    <sheet name="Schedule D" sheetId="19" r:id="rId19"/>
    <sheet name="Schedule E" sheetId="20" r:id="rId20"/>
    <sheet name="Schedule F" sheetId="21" r:id="rId21"/>
    <sheet name="Schedule G" sheetId="22" r:id="rId22"/>
    <sheet name="Schedule G-1" sheetId="23" r:id="rId23"/>
    <sheet name="Schedule G-2" sheetId="24" r:id="rId24"/>
    <sheet name="Schedule G-3" sheetId="25" r:id="rId25"/>
    <sheet name="Schedule G-4" sheetId="26" r:id="rId26"/>
    <sheet name="Schedule G-5" sheetId="27" r:id="rId27"/>
    <sheet name="Schedule H" sheetId="28" r:id="rId28"/>
    <sheet name="Schedule I" sheetId="29" r:id="rId29"/>
    <sheet name="Schedule J" sheetId="30" r:id="rId30"/>
  </sheets>
  <definedNames>
    <definedName name="Expense1" localSheetId="2">'Data Input Instructions'!#REF!</definedName>
    <definedName name="Expense1" localSheetId="1">'Forward'!#REF!</definedName>
    <definedName name="Expense1" localSheetId="0">'Outline'!#REF!</definedName>
    <definedName name="Expense1">'Data Input Sheets'!#REF!</definedName>
    <definedName name="Expense10" localSheetId="2">'Data Input Instructions'!#REF!</definedName>
    <definedName name="Expense10" localSheetId="1">'Forward'!#REF!</definedName>
    <definedName name="Expense10" localSheetId="0">'Outline'!#REF!</definedName>
    <definedName name="Expense10">'Data Input Sheets'!#REF!</definedName>
    <definedName name="Expense11" localSheetId="2">'Data Input Instructions'!#REF!</definedName>
    <definedName name="Expense11" localSheetId="1">'Forward'!#REF!</definedName>
    <definedName name="Expense11" localSheetId="0">'Outline'!#REF!</definedName>
    <definedName name="Expense11">'Data Input Sheets'!#REF!</definedName>
    <definedName name="Expense12" localSheetId="2">'Data Input Instructions'!#REF!</definedName>
    <definedName name="Expense12" localSheetId="1">'Forward'!#REF!</definedName>
    <definedName name="Expense12" localSheetId="0">'Outline'!#REF!</definedName>
    <definedName name="Expense12">'Data Input Sheets'!#REF!</definedName>
    <definedName name="Expense13" localSheetId="2">'Data Input Instructions'!#REF!</definedName>
    <definedName name="Expense13" localSheetId="1">'Forward'!#REF!</definedName>
    <definedName name="Expense13" localSheetId="0">'Outline'!#REF!</definedName>
    <definedName name="Expense13">'Data Input Sheets'!#REF!</definedName>
    <definedName name="Expense14" localSheetId="2">'Data Input Instructions'!#REF!</definedName>
    <definedName name="Expense14" localSheetId="1">'Forward'!#REF!</definedName>
    <definedName name="Expense14" localSheetId="0">'Outline'!#REF!</definedName>
    <definedName name="Expense14">'Data Input Sheets'!#REF!</definedName>
    <definedName name="Expense15" localSheetId="2">'Data Input Instructions'!#REF!</definedName>
    <definedName name="Expense15" localSheetId="1">'Forward'!#REF!</definedName>
    <definedName name="Expense15" localSheetId="0">'Outline'!#REF!</definedName>
    <definedName name="Expense15">'Data Input Sheets'!#REF!</definedName>
    <definedName name="Expense16" localSheetId="2">'Data Input Instructions'!#REF!</definedName>
    <definedName name="Expense16" localSheetId="1">'Forward'!#REF!</definedName>
    <definedName name="Expense16" localSheetId="0">'Outline'!#REF!</definedName>
    <definedName name="Expense16">'Data Input Sheets'!#REF!</definedName>
    <definedName name="Expense17" localSheetId="2">'Data Input Instructions'!#REF!</definedName>
    <definedName name="Expense17" localSheetId="1">'Forward'!#REF!</definedName>
    <definedName name="Expense17" localSheetId="0">'Outline'!#REF!</definedName>
    <definedName name="Expense17">'Data Input Sheets'!#REF!</definedName>
    <definedName name="Expense18" localSheetId="2">'Data Input Instructions'!#REF!</definedName>
    <definedName name="Expense18" localSheetId="1">'Forward'!#REF!</definedName>
    <definedName name="Expense18" localSheetId="0">'Outline'!#REF!</definedName>
    <definedName name="Expense18">'Data Input Sheets'!#REF!</definedName>
    <definedName name="Expense19" localSheetId="2">'Data Input Instructions'!#REF!</definedName>
    <definedName name="Expense19" localSheetId="1">'Forward'!#REF!</definedName>
    <definedName name="Expense19" localSheetId="0">'Outline'!#REF!</definedName>
    <definedName name="Expense19">'Data Input Sheets'!#REF!</definedName>
    <definedName name="Expense2" localSheetId="2">'Data Input Instructions'!#REF!</definedName>
    <definedName name="Expense2" localSheetId="1">'Forward'!#REF!</definedName>
    <definedName name="Expense2" localSheetId="0">'Outline'!#REF!</definedName>
    <definedName name="Expense2">'Data Input Sheets'!#REF!</definedName>
    <definedName name="Expense20" localSheetId="2">'Data Input Instructions'!#REF!</definedName>
    <definedName name="Expense20" localSheetId="1">'Forward'!#REF!</definedName>
    <definedName name="Expense20" localSheetId="0">'Outline'!#REF!</definedName>
    <definedName name="Expense20">'Data Input Sheets'!#REF!</definedName>
    <definedName name="Expense21" localSheetId="2">'Data Input Instructions'!#REF!</definedName>
    <definedName name="Expense21" localSheetId="1">'Forward'!#REF!</definedName>
    <definedName name="Expense21" localSheetId="0">'Outline'!#REF!</definedName>
    <definedName name="Expense21">'Data Input Sheets'!#REF!</definedName>
    <definedName name="Expense22" localSheetId="2">'Data Input Instructions'!#REF!</definedName>
    <definedName name="Expense22" localSheetId="1">'Forward'!#REF!</definedName>
    <definedName name="Expense22" localSheetId="0">'Outline'!#REF!</definedName>
    <definedName name="Expense22">'Data Input Sheets'!#REF!</definedName>
    <definedName name="Expense23" localSheetId="2">'Data Input Instructions'!#REF!</definedName>
    <definedName name="Expense23" localSheetId="1">'Forward'!#REF!</definedName>
    <definedName name="Expense23" localSheetId="0">'Outline'!#REF!</definedName>
    <definedName name="Expense23">'Data Input Sheets'!#REF!</definedName>
    <definedName name="Expense24" localSheetId="2">'Data Input Instructions'!#REF!</definedName>
    <definedName name="Expense24" localSheetId="1">'Forward'!#REF!</definedName>
    <definedName name="Expense24" localSheetId="0">'Outline'!#REF!</definedName>
    <definedName name="Expense24">'Data Input Sheets'!#REF!</definedName>
    <definedName name="Expense25" localSheetId="2">'Data Input Instructions'!#REF!</definedName>
    <definedName name="Expense25" localSheetId="1">'Forward'!#REF!</definedName>
    <definedName name="Expense25" localSheetId="0">'Outline'!#REF!</definedName>
    <definedName name="Expense25">'Data Input Sheets'!#REF!</definedName>
    <definedName name="Expense26" localSheetId="2">'Data Input Instructions'!#REF!</definedName>
    <definedName name="Expense26" localSheetId="1">'Forward'!#REF!</definedName>
    <definedName name="Expense26" localSheetId="0">'Outline'!#REF!</definedName>
    <definedName name="Expense26">'Data Input Sheets'!#REF!</definedName>
    <definedName name="Expense27" localSheetId="2">'Data Input Instructions'!#REF!</definedName>
    <definedName name="Expense27" localSheetId="1">'Forward'!#REF!</definedName>
    <definedName name="Expense27" localSheetId="0">'Outline'!#REF!</definedName>
    <definedName name="Expense27">'Data Input Sheets'!#REF!</definedName>
    <definedName name="Expense4" localSheetId="2">'Data Input Instructions'!#REF!</definedName>
    <definedName name="Expense4" localSheetId="1">'Forward'!#REF!</definedName>
    <definedName name="Expense4" localSheetId="0">'Outline'!#REF!</definedName>
    <definedName name="Expense4">'Data Input Sheets'!#REF!</definedName>
    <definedName name="Expense5" localSheetId="2">'Data Input Instructions'!#REF!</definedName>
    <definedName name="Expense5" localSheetId="1">'Forward'!#REF!</definedName>
    <definedName name="Expense5" localSheetId="0">'Outline'!#REF!</definedName>
    <definedName name="Expense5">'Data Input Sheets'!#REF!</definedName>
    <definedName name="Expense6" localSheetId="2">'Data Input Instructions'!#REF!</definedName>
    <definedName name="Expense6" localSheetId="1">'Forward'!#REF!</definedName>
    <definedName name="Expense6" localSheetId="0">'Outline'!#REF!</definedName>
    <definedName name="Expense6">'Data Input Sheets'!#REF!</definedName>
    <definedName name="Expense7" localSheetId="2">'Data Input Instructions'!#REF!</definedName>
    <definedName name="Expense7" localSheetId="1">'Forward'!#REF!</definedName>
    <definedName name="Expense7" localSheetId="0">'Outline'!#REF!</definedName>
    <definedName name="Expense7">'Data Input Sheets'!$F$434</definedName>
    <definedName name="Expense8" localSheetId="2">'Data Input Instructions'!#REF!</definedName>
    <definedName name="Expense8" localSheetId="1">'Forward'!#REF!</definedName>
    <definedName name="Expense8" localSheetId="0">'Outline'!#REF!</definedName>
    <definedName name="Expense8">'Data Input Sheets'!$F$472</definedName>
    <definedName name="Expense9" localSheetId="2">'Data Input Instructions'!#REF!</definedName>
    <definedName name="Expense9" localSheetId="1">'Forward'!#REF!</definedName>
    <definedName name="Expense9" localSheetId="0">'Outline'!#REF!</definedName>
    <definedName name="Expense9">'Data Input Sheets'!$F$533</definedName>
    <definedName name="ExpenseDisTax" localSheetId="2">'Data Input Instructions'!#REF!</definedName>
    <definedName name="ExpenseDisTax" localSheetId="1">'Forward'!#REF!</definedName>
    <definedName name="ExpenseDisTax" localSheetId="0">'Outline'!#REF!</definedName>
    <definedName name="ExpenseDisTax">'Data Input Sheets'!$F$551</definedName>
    <definedName name="ExpenseFac" localSheetId="2">'Data Input Instructions'!#REF!</definedName>
    <definedName name="ExpenseFac" localSheetId="1">'Forward'!#REF!</definedName>
    <definedName name="ExpenseFac" localSheetId="0">'Outline'!#REF!</definedName>
    <definedName name="ExpenseFac">'Data Input Sheets'!#REF!</definedName>
    <definedName name="ExpenseFTEA1a" localSheetId="2">'Data Input Instructions'!#REF!</definedName>
    <definedName name="ExpenseFTEA1a" localSheetId="1">'Forward'!#REF!</definedName>
    <definedName name="ExpenseFTEA1a" localSheetId="0">'Outline'!#REF!</definedName>
    <definedName name="ExpenseFTEA1a">'Data Input Sheets'!#REF!</definedName>
    <definedName name="ExpenseFTEA1b" localSheetId="2">'Data Input Instructions'!#REF!</definedName>
    <definedName name="ExpenseFTEA1b" localSheetId="1">'Forward'!#REF!</definedName>
    <definedName name="ExpenseFTEA1b" localSheetId="0">'Outline'!#REF!</definedName>
    <definedName name="ExpenseFTEA1b">'Data Input Sheets'!#REF!</definedName>
    <definedName name="ExpenseFTEA1c" localSheetId="2">'Data Input Instructions'!#REF!</definedName>
    <definedName name="ExpenseFTEA1c" localSheetId="1">'Forward'!#REF!</definedName>
    <definedName name="ExpenseFTEA1c" localSheetId="0">'Outline'!#REF!</definedName>
    <definedName name="ExpenseFTEA1c">'Data Input Sheets'!#REF!</definedName>
    <definedName name="ExpenseFTEA1d" localSheetId="2">'Data Input Instructions'!#REF!</definedName>
    <definedName name="ExpenseFTEA1d" localSheetId="1">'Forward'!#REF!</definedName>
    <definedName name="ExpenseFTEA1d" localSheetId="0">'Outline'!#REF!</definedName>
    <definedName name="ExpenseFTEA1d">'Data Input Sheets'!#REF!</definedName>
    <definedName name="ExpenseFTEA1e" localSheetId="2">'Data Input Instructions'!#REF!</definedName>
    <definedName name="ExpenseFTEA1e" localSheetId="1">'Forward'!#REF!</definedName>
    <definedName name="ExpenseFTEA1e" localSheetId="0">'Outline'!#REF!</definedName>
    <definedName name="ExpenseFTEA1e">'Data Input Sheets'!#REF!</definedName>
    <definedName name="ExpenseFTEA2b" localSheetId="2">'Data Input Instructions'!#REF!</definedName>
    <definedName name="ExpenseFTEA2b" localSheetId="1">'Forward'!#REF!</definedName>
    <definedName name="ExpenseFTEA2b" localSheetId="0">'Outline'!#REF!</definedName>
    <definedName name="ExpenseFTEA2b">'Data Input Sheets'!#REF!</definedName>
    <definedName name="ExpenseFTEA2bb" localSheetId="2">'Data Input Instructions'!#REF!</definedName>
    <definedName name="ExpenseFTEA2bb" localSheetId="1">'Forward'!#REF!</definedName>
    <definedName name="ExpenseFTEA2bb" localSheetId="0">'Outline'!#REF!</definedName>
    <definedName name="ExpenseFTEA2bb">'Data Input Sheets'!#REF!</definedName>
    <definedName name="ExpenseFTEA2c" localSheetId="2">'Data Input Instructions'!#REF!</definedName>
    <definedName name="ExpenseFTEA2c" localSheetId="1">'Forward'!#REF!</definedName>
    <definedName name="ExpenseFTEA2c" localSheetId="0">'Outline'!#REF!</definedName>
    <definedName name="ExpenseFTEA2c">'Data Input Sheets'!#REF!</definedName>
    <definedName name="ExpenseFTEA2d" localSheetId="2">'Data Input Instructions'!#REF!</definedName>
    <definedName name="ExpenseFTEA2d" localSheetId="1">'Forward'!#REF!</definedName>
    <definedName name="ExpenseFTEA2d" localSheetId="0">'Outline'!#REF!</definedName>
    <definedName name="ExpenseFTEA2d">'Data Input Sheets'!#REF!</definedName>
    <definedName name="ExpenseFTEA2e" localSheetId="2">'Data Input Instructions'!#REF!</definedName>
    <definedName name="ExpenseFTEA2e" localSheetId="1">'Forward'!#REF!</definedName>
    <definedName name="ExpenseFTEA2e" localSheetId="0">'Outline'!#REF!</definedName>
    <definedName name="ExpenseFTEA2e">'Data Input Sheets'!#REF!</definedName>
    <definedName name="ExpenseFTEA3a" localSheetId="2">'Data Input Instructions'!#REF!</definedName>
    <definedName name="ExpenseFTEA3a" localSheetId="1">'Forward'!#REF!</definedName>
    <definedName name="ExpenseFTEA3a" localSheetId="0">'Outline'!#REF!</definedName>
    <definedName name="ExpenseFTEA3a">'Data Input Sheets'!#REF!</definedName>
    <definedName name="ExpenseFTEA3b" localSheetId="2">'Data Input Instructions'!#REF!</definedName>
    <definedName name="ExpenseFTEA3b" localSheetId="1">'Forward'!#REF!</definedName>
    <definedName name="ExpenseFTEA3b" localSheetId="0">'Outline'!#REF!</definedName>
    <definedName name="ExpenseFTEA3b">'Data Input Sheets'!#REF!</definedName>
    <definedName name="ExpenseFTEA3c" localSheetId="2">'Data Input Instructions'!#REF!</definedName>
    <definedName name="ExpenseFTEA3c" localSheetId="1">'Forward'!#REF!</definedName>
    <definedName name="ExpenseFTEA3c" localSheetId="0">'Outline'!#REF!</definedName>
    <definedName name="ExpenseFTEA3c">'Data Input Sheets'!#REF!</definedName>
    <definedName name="ExpenseFTEA3d" localSheetId="2">'Data Input Instructions'!#REF!</definedName>
    <definedName name="ExpenseFTEA3d" localSheetId="1">'Forward'!#REF!</definedName>
    <definedName name="ExpenseFTEA3d" localSheetId="0">'Outline'!#REF!</definedName>
    <definedName name="ExpenseFTEA3d">'Data Input Sheets'!#REF!</definedName>
    <definedName name="ExpenseFTEA3e" localSheetId="2">'Data Input Instructions'!#REF!</definedName>
    <definedName name="ExpenseFTEA3e" localSheetId="1">'Forward'!#REF!</definedName>
    <definedName name="ExpenseFTEA3e" localSheetId="0">'Outline'!#REF!</definedName>
    <definedName name="ExpenseFTEA3e">'Data Input Sheets'!#REF!</definedName>
    <definedName name="ExpenseFTEF1a" localSheetId="2">'Data Input Instructions'!#REF!</definedName>
    <definedName name="ExpenseFTEF1a" localSheetId="1">'Forward'!#REF!</definedName>
    <definedName name="ExpenseFTEF1a" localSheetId="0">'Outline'!#REF!</definedName>
    <definedName name="ExpenseFTEF1a">'Data Input Sheets'!#REF!</definedName>
    <definedName name="ExpenseFTEF1b" localSheetId="2">'Data Input Instructions'!#REF!</definedName>
    <definedName name="ExpenseFTEF1b" localSheetId="1">'Forward'!#REF!</definedName>
    <definedName name="ExpenseFTEF1b" localSheetId="0">'Outline'!#REF!</definedName>
    <definedName name="ExpenseFTEF1b">'Data Input Sheets'!#REF!</definedName>
    <definedName name="ExpenseFTEF1c" localSheetId="2">'Data Input Instructions'!#REF!</definedName>
    <definedName name="ExpenseFTEF1c" localSheetId="1">'Forward'!#REF!</definedName>
    <definedName name="ExpenseFTEF1c" localSheetId="0">'Outline'!#REF!</definedName>
    <definedName name="ExpenseFTEF1c">'Data Input Sheets'!#REF!</definedName>
    <definedName name="ExpenseFTEF1d" localSheetId="2">'Data Input Instructions'!#REF!</definedName>
    <definedName name="ExpenseFTEF1d" localSheetId="1">'Forward'!#REF!</definedName>
    <definedName name="ExpenseFTEF1d" localSheetId="0">'Outline'!#REF!</definedName>
    <definedName name="ExpenseFTEF1d">'Data Input Sheets'!#REF!</definedName>
    <definedName name="ExpenseFTEF1e" localSheetId="2">'Data Input Instructions'!#REF!</definedName>
    <definedName name="ExpenseFTEF1e" localSheetId="1">'Forward'!#REF!</definedName>
    <definedName name="ExpenseFTEF1e" localSheetId="0">'Outline'!#REF!</definedName>
    <definedName name="ExpenseFTEF1e">'Data Input Sheets'!#REF!</definedName>
    <definedName name="ExpenseFTEF2a" localSheetId="2">'Data Input Instructions'!#REF!</definedName>
    <definedName name="ExpenseFTEF2a" localSheetId="1">'Forward'!#REF!</definedName>
    <definedName name="ExpenseFTEF2a" localSheetId="0">'Outline'!#REF!</definedName>
    <definedName name="ExpenseFTEF2a">'Data Input Sheets'!#REF!</definedName>
    <definedName name="ExpenseFTEF2b" localSheetId="2">'Data Input Instructions'!#REF!</definedName>
    <definedName name="ExpenseFTEF2b" localSheetId="1">'Forward'!#REF!</definedName>
    <definedName name="ExpenseFTEF2b" localSheetId="0">'Outline'!#REF!</definedName>
    <definedName name="ExpenseFTEF2b">'Data Input Sheets'!#REF!</definedName>
    <definedName name="ExpenseFTEF2c" localSheetId="2">'Data Input Instructions'!#REF!</definedName>
    <definedName name="ExpenseFTEF2c" localSheetId="1">'Forward'!#REF!</definedName>
    <definedName name="ExpenseFTEF2c" localSheetId="0">'Outline'!#REF!</definedName>
    <definedName name="ExpenseFTEF2c">'Data Input Sheets'!#REF!</definedName>
    <definedName name="ExpenseFTEF2d" localSheetId="2">'Data Input Instructions'!#REF!</definedName>
    <definedName name="ExpenseFTEF2d" localSheetId="1">'Forward'!#REF!</definedName>
    <definedName name="ExpenseFTEF2d" localSheetId="0">'Outline'!#REF!</definedName>
    <definedName name="ExpenseFTEF2d">'Data Input Sheets'!#REF!</definedName>
    <definedName name="ExpenseFTEF2e" localSheetId="2">'Data Input Instructions'!#REF!</definedName>
    <definedName name="ExpenseFTEF2e" localSheetId="1">'Forward'!#REF!</definedName>
    <definedName name="ExpenseFTEF2e" localSheetId="0">'Outline'!#REF!</definedName>
    <definedName name="ExpenseFTEF2e">'Data Input Sheets'!#REF!</definedName>
    <definedName name="ExpenseFTEF3a" localSheetId="2">'Data Input Instructions'!#REF!</definedName>
    <definedName name="ExpenseFTEF3a" localSheetId="1">'Forward'!#REF!</definedName>
    <definedName name="ExpenseFTEF3a" localSheetId="0">'Outline'!#REF!</definedName>
    <definedName name="ExpenseFTEF3a">'Data Input Sheets'!#REF!</definedName>
    <definedName name="ExpenseFTEF3b" localSheetId="2">'Data Input Instructions'!#REF!</definedName>
    <definedName name="ExpenseFTEF3b" localSheetId="1">'Forward'!#REF!</definedName>
    <definedName name="ExpenseFTEF3b" localSheetId="0">'Outline'!#REF!</definedName>
    <definedName name="ExpenseFTEF3b">'Data Input Sheets'!#REF!</definedName>
    <definedName name="ExpenseFTEF3c" localSheetId="2">'Data Input Instructions'!#REF!</definedName>
    <definedName name="ExpenseFTEF3c" localSheetId="1">'Forward'!#REF!</definedName>
    <definedName name="ExpenseFTEF3c" localSheetId="0">'Outline'!#REF!</definedName>
    <definedName name="ExpenseFTEF3c">'Data Input Sheets'!#REF!</definedName>
    <definedName name="ExpenseFTEF3d" localSheetId="2">'Data Input Instructions'!#REF!</definedName>
    <definedName name="ExpenseFTEF3d" localSheetId="1">'Forward'!#REF!</definedName>
    <definedName name="ExpenseFTEF3d" localSheetId="0">'Outline'!#REF!</definedName>
    <definedName name="ExpenseFTEF3d">'Data Input Sheets'!#REF!</definedName>
    <definedName name="ExpenseFTEF3e" localSheetId="2">'Data Input Instructions'!#REF!</definedName>
    <definedName name="ExpenseFTEF3e" localSheetId="1">'Forward'!#REF!</definedName>
    <definedName name="ExpenseFTEF3e" localSheetId="0">'Outline'!#REF!</definedName>
    <definedName name="ExpenseFTEF3e">'Data Input Sheets'!#REF!</definedName>
    <definedName name="ExpenseFTEF4a" localSheetId="2">'Data Input Instructions'!#REF!</definedName>
    <definedName name="ExpenseFTEF4a" localSheetId="1">'Forward'!#REF!</definedName>
    <definedName name="ExpenseFTEF4a" localSheetId="0">'Outline'!#REF!</definedName>
    <definedName name="ExpenseFTEF4a">'Data Input Sheets'!#REF!</definedName>
    <definedName name="ExpenseFTEF4b" localSheetId="2">'Data Input Instructions'!#REF!</definedName>
    <definedName name="ExpenseFTEF4b" localSheetId="1">'Forward'!#REF!</definedName>
    <definedName name="ExpenseFTEF4b" localSheetId="0">'Outline'!#REF!</definedName>
    <definedName name="ExpenseFTEF4b">'Data Input Sheets'!#REF!</definedName>
    <definedName name="ExpenseFTEF4c" localSheetId="2">'Data Input Instructions'!#REF!</definedName>
    <definedName name="ExpenseFTEF4c" localSheetId="1">'Forward'!#REF!</definedName>
    <definedName name="ExpenseFTEF4c" localSheetId="0">'Outline'!#REF!</definedName>
    <definedName name="ExpenseFTEF4c">'Data Input Sheets'!#REF!</definedName>
    <definedName name="ExpenseFTEF4d" localSheetId="2">'Data Input Instructions'!#REF!</definedName>
    <definedName name="ExpenseFTEF4d" localSheetId="1">'Forward'!#REF!</definedName>
    <definedName name="ExpenseFTEF4d" localSheetId="0">'Outline'!#REF!</definedName>
    <definedName name="ExpenseFTEF4d">'Data Input Sheets'!#REF!</definedName>
    <definedName name="ExpenseFTEF4e" localSheetId="2">'Data Input Instructions'!#REF!</definedName>
    <definedName name="ExpenseFTEF4e" localSheetId="1">'Forward'!#REF!</definedName>
    <definedName name="ExpenseFTEF4e" localSheetId="0">'Outline'!#REF!</definedName>
    <definedName name="ExpenseFTEF4e">'Data Input Sheets'!#REF!</definedName>
    <definedName name="ExpenseFTEF5a" localSheetId="2">'Data Input Instructions'!#REF!</definedName>
    <definedName name="ExpenseFTEF5a" localSheetId="1">'Forward'!#REF!</definedName>
    <definedName name="ExpenseFTEF5a" localSheetId="0">'Outline'!#REF!</definedName>
    <definedName name="ExpenseFTEF5a">'Data Input Sheets'!#REF!</definedName>
    <definedName name="ExpenseFTEF5b" localSheetId="2">'Data Input Instructions'!#REF!</definedName>
    <definedName name="ExpenseFTEF5b" localSheetId="1">'Forward'!#REF!</definedName>
    <definedName name="ExpenseFTEF5b" localSheetId="0">'Outline'!#REF!</definedName>
    <definedName name="ExpenseFTEF5b">'Data Input Sheets'!#REF!</definedName>
    <definedName name="ExpenseFTEF5c" localSheetId="2">'Data Input Instructions'!#REF!</definedName>
    <definedName name="ExpenseFTEF5c" localSheetId="1">'Forward'!#REF!</definedName>
    <definedName name="ExpenseFTEF5c" localSheetId="0">'Outline'!#REF!</definedName>
    <definedName name="ExpenseFTEF5c">'Data Input Sheets'!#REF!</definedName>
    <definedName name="ExpenseFTEF5d" localSheetId="2">'Data Input Instructions'!#REF!</definedName>
    <definedName name="ExpenseFTEF5d" localSheetId="1">'Forward'!#REF!</definedName>
    <definedName name="ExpenseFTEF5d" localSheetId="0">'Outline'!#REF!</definedName>
    <definedName name="ExpenseFTEF5d">'Data Input Sheets'!#REF!</definedName>
    <definedName name="ExpenseFTEF5e" localSheetId="2">'Data Input Instructions'!#REF!</definedName>
    <definedName name="ExpenseFTEF5e" localSheetId="1">'Forward'!#REF!</definedName>
    <definedName name="ExpenseFTEF5e" localSheetId="0">'Outline'!#REF!</definedName>
    <definedName name="ExpenseFTEF5e">'Data Input Sheets'!#REF!</definedName>
    <definedName name="ExpenseFUTA" localSheetId="2">'Data Input Instructions'!#REF!</definedName>
    <definedName name="ExpenseFUTA" localSheetId="1">'Forward'!#REF!</definedName>
    <definedName name="ExpenseFUTA" localSheetId="0">'Outline'!#REF!</definedName>
    <definedName name="ExpenseFUTA">'Data Input Sheets'!$F$549</definedName>
    <definedName name="ExpenseInfra" localSheetId="2">'Data Input Instructions'!#REF!</definedName>
    <definedName name="ExpenseInfra" localSheetId="1">'Forward'!#REF!</definedName>
    <definedName name="ExpenseInfra" localSheetId="0">'Outline'!#REF!</definedName>
    <definedName name="ExpenseInfra">'Data Input Sheets'!#REF!</definedName>
    <definedName name="ExpenseInfraUse" localSheetId="2">'Data Input Instructions'!#REF!</definedName>
    <definedName name="ExpenseInfraUse" localSheetId="1">'Forward'!#REF!</definedName>
    <definedName name="ExpenseInfraUse" localSheetId="0">'Outline'!#REF!</definedName>
    <definedName name="ExpenseInfraUse">'Data Input Sheets'!#REF!</definedName>
    <definedName name="ExpenseLeaseFac" localSheetId="2">'Data Input Instructions'!#REF!</definedName>
    <definedName name="ExpenseLeaseFac" localSheetId="1">'Forward'!#REF!</definedName>
    <definedName name="ExpenseLeaseFac" localSheetId="0">'Outline'!#REF!</definedName>
    <definedName name="ExpenseLeaseFac">'Data Input Sheets'!#REF!</definedName>
    <definedName name="ExpenseLeaseMisc" localSheetId="2">'Data Input Instructions'!#REF!</definedName>
    <definedName name="ExpenseLeaseMisc" localSheetId="1">'Forward'!#REF!</definedName>
    <definedName name="ExpenseLeaseMisc" localSheetId="0">'Outline'!#REF!</definedName>
    <definedName name="ExpenseLeaseMisc">'Data Input Sheets'!#REF!</definedName>
    <definedName name="ExpenseLeaseNum" localSheetId="2">'Data Input Instructions'!#REF!</definedName>
    <definedName name="ExpenseLeaseNum" localSheetId="1">'Forward'!#REF!</definedName>
    <definedName name="ExpenseLeaseNum" localSheetId="0">'Outline'!#REF!</definedName>
    <definedName name="ExpenseLeaseNum">'Data Input Sheets'!#REF!</definedName>
    <definedName name="ExpenseMaintFac" localSheetId="2">'Data Input Instructions'!#REF!</definedName>
    <definedName name="ExpenseMaintFac" localSheetId="1">'Forward'!#REF!</definedName>
    <definedName name="ExpenseMaintFac" localSheetId="0">'Outline'!#REF!</definedName>
    <definedName name="ExpenseMaintFac">'Data Input Sheets'!#REF!</definedName>
    <definedName name="ExpenseMedTax" localSheetId="2">'Data Input Instructions'!#REF!</definedName>
    <definedName name="ExpenseMedTax" localSheetId="1">'Forward'!#REF!</definedName>
    <definedName name="ExpenseMedTax" localSheetId="0">'Outline'!#REF!</definedName>
    <definedName name="ExpenseMedTax">'Data Input Sheets'!$F$548</definedName>
    <definedName name="ExpenseMiscBenefit" localSheetId="2">'Data Input Instructions'!#REF!</definedName>
    <definedName name="ExpenseMiscBenefit" localSheetId="1">'Forward'!#REF!</definedName>
    <definedName name="ExpenseMiscBenefit" localSheetId="0">'Outline'!#REF!</definedName>
    <definedName name="ExpenseMiscBenefit">'Data Input Sheets'!$F$486</definedName>
    <definedName name="ExpensePropIns" localSheetId="2">'Data Input Instructions'!#REF!</definedName>
    <definedName name="ExpensePropIns" localSheetId="1">'Forward'!#REF!</definedName>
    <definedName name="ExpensePropIns" localSheetId="0">'Outline'!#REF!</definedName>
    <definedName name="ExpensePropIns">'Data Input Sheets'!#REF!</definedName>
    <definedName name="ExpensePropTax" localSheetId="2">'Data Input Instructions'!#REF!</definedName>
    <definedName name="ExpensePropTax" localSheetId="1">'Forward'!#REF!</definedName>
    <definedName name="ExpensePropTax" localSheetId="0">'Outline'!#REF!</definedName>
    <definedName name="ExpensePropTax">'Data Input Sheets'!#REF!</definedName>
    <definedName name="ExpensePurchFac" localSheetId="2">'Data Input Instructions'!#REF!</definedName>
    <definedName name="ExpensePurchFac" localSheetId="1">'Forward'!#REF!</definedName>
    <definedName name="ExpensePurchFac" localSheetId="0">'Outline'!#REF!</definedName>
    <definedName name="ExpensePurchFac">'Data Input Sheets'!$F$906</definedName>
    <definedName name="ExpenseSocTax" localSheetId="2">'Data Input Instructions'!#REF!</definedName>
    <definedName name="ExpenseSocTax" localSheetId="1">'Forward'!#REF!</definedName>
    <definedName name="ExpenseSocTax" localSheetId="0">'Outline'!#REF!</definedName>
    <definedName name="ExpenseSocTax">'Data Input Sheets'!$F$547</definedName>
    <definedName name="ExpenseSUTA" localSheetId="2">'Data Input Instructions'!#REF!</definedName>
    <definedName name="ExpenseSUTA" localSheetId="1">'Forward'!#REF!</definedName>
    <definedName name="ExpenseSUTA" localSheetId="0">'Outline'!#REF!</definedName>
    <definedName name="ExpenseSUTA">'Data Input Sheets'!$F$550</definedName>
    <definedName name="ExpenseUseFac" localSheetId="2">'Data Input Instructions'!#REF!</definedName>
    <definedName name="ExpenseUseFac" localSheetId="1">'Forward'!#REF!</definedName>
    <definedName name="ExpenseUseFac" localSheetId="0">'Outline'!#REF!</definedName>
    <definedName name="ExpenseUseFac">'Data Input Sheets'!#REF!</definedName>
    <definedName name="General1" localSheetId="2">'Data Input Instructions'!#REF!</definedName>
    <definedName name="General1" localSheetId="1">'Forward'!#REF!</definedName>
    <definedName name="General1" localSheetId="0">'Outline'!#REF!</definedName>
    <definedName name="General1">'Data Input Sheets'!$F$35</definedName>
    <definedName name="General2" localSheetId="2">'Data Input Instructions'!#REF!</definedName>
    <definedName name="General2" localSheetId="1">'Forward'!#REF!</definedName>
    <definedName name="General2" localSheetId="0">'Outline'!#REF!</definedName>
    <definedName name="General2">'Data Input Sheets'!$F$46</definedName>
    <definedName name="General3" localSheetId="2">'Data Input Instructions'!#REF!</definedName>
    <definedName name="General3" localSheetId="1">'Forward'!#REF!</definedName>
    <definedName name="General3" localSheetId="0">'Outline'!#REF!</definedName>
    <definedName name="General3">'Data Input Sheets'!#REF!</definedName>
    <definedName name="General3a" localSheetId="2">'Data Input Instructions'!#REF!</definedName>
    <definedName name="General3a" localSheetId="1">'Forward'!#REF!</definedName>
    <definedName name="General3a" localSheetId="0">'Outline'!#REF!</definedName>
    <definedName name="General3a">'Data Input Sheets'!$F$39</definedName>
    <definedName name="General3b" localSheetId="2">'Data Input Instructions'!#REF!</definedName>
    <definedName name="General3b" localSheetId="1">'Forward'!#REF!</definedName>
    <definedName name="General3b" localSheetId="0">'Outline'!#REF!</definedName>
    <definedName name="General3b">'Data Input Sheets'!#REF!</definedName>
    <definedName name="General4" localSheetId="2">'Data Input Instructions'!#REF!</definedName>
    <definedName name="General4" localSheetId="1">'Forward'!#REF!</definedName>
    <definedName name="General4" localSheetId="0">'Outline'!#REF!</definedName>
    <definedName name="General4">'Data Input Sheets'!$F$70</definedName>
    <definedName name="General5" localSheetId="2">'Data Input Instructions'!#REF!</definedName>
    <definedName name="General5" localSheetId="1">'Forward'!#REF!</definedName>
    <definedName name="General5" localSheetId="0">'Outline'!#REF!</definedName>
    <definedName name="General5">'Data Input Sheets'!$H$50</definedName>
    <definedName name="General5a" localSheetId="2">'Data Input Instructions'!#REF!</definedName>
    <definedName name="General5a" localSheetId="1">'Forward'!#REF!</definedName>
    <definedName name="General5a" localSheetId="0">'Outline'!#REF!</definedName>
    <definedName name="General5a">'Data Input Sheets'!$F$51</definedName>
    <definedName name="General6a" localSheetId="2">'Data Input Instructions'!#REF!</definedName>
    <definedName name="General6a" localSheetId="1">'Forward'!#REF!</definedName>
    <definedName name="General6a" localSheetId="0">'Outline'!#REF!</definedName>
    <definedName name="General6a">'Data Input Sheets'!#REF!</definedName>
    <definedName name="General6aa" localSheetId="2">'Data Input Instructions'!#REF!</definedName>
    <definedName name="General6aa" localSheetId="1">'Forward'!#REF!</definedName>
    <definedName name="General6aa" localSheetId="0">'Outline'!#REF!</definedName>
    <definedName name="General6aa">'Data Input Sheets'!#REF!</definedName>
    <definedName name="General6b" localSheetId="2">'Data Input Instructions'!#REF!</definedName>
    <definedName name="General6b" localSheetId="1">'Forward'!#REF!</definedName>
    <definedName name="General6b" localSheetId="0">'Outline'!#REF!</definedName>
    <definedName name="General6b">'Data Input Sheets'!#REF!</definedName>
    <definedName name="General6bb" localSheetId="2">'Data Input Instructions'!#REF!</definedName>
    <definedName name="General6bb" localSheetId="1">'Forward'!#REF!</definedName>
    <definedName name="General6bb" localSheetId="0">'Outline'!#REF!</definedName>
    <definedName name="General6bb">'Data Input Sheets'!#REF!</definedName>
    <definedName name="General6c" localSheetId="2">'Data Input Instructions'!#REF!</definedName>
    <definedName name="General6c" localSheetId="1">'Forward'!#REF!</definedName>
    <definedName name="General6c" localSheetId="0">'Outline'!#REF!</definedName>
    <definedName name="General6c">'Data Input Sheets'!#REF!</definedName>
    <definedName name="General6cc" localSheetId="2">'Data Input Instructions'!#REF!</definedName>
    <definedName name="General6cc" localSheetId="1">'Forward'!#REF!</definedName>
    <definedName name="General6cc" localSheetId="0">'Outline'!#REF!</definedName>
    <definedName name="General6cc">'Data Input Sheets'!#REF!</definedName>
    <definedName name="General6ccc" localSheetId="2">'Data Input Instructions'!#REF!</definedName>
    <definedName name="General6ccc" localSheetId="1">'Forward'!#REF!</definedName>
    <definedName name="General6ccc" localSheetId="0">'Outline'!#REF!</definedName>
    <definedName name="General6ccc">'Data Input Sheets'!#REF!</definedName>
    <definedName name="General7" localSheetId="2">'Data Input Instructions'!#REF!</definedName>
    <definedName name="General7" localSheetId="1">'Forward'!#REF!</definedName>
    <definedName name="General7" localSheetId="0">'Outline'!#REF!</definedName>
    <definedName name="General7">'Data Input Sheets'!$D$126</definedName>
    <definedName name="GeneralIncTax" localSheetId="2">'Data Input Instructions'!#REF!</definedName>
    <definedName name="GeneralIncTax" localSheetId="1">'Forward'!#REF!</definedName>
    <definedName name="GeneralIncTax" localSheetId="0">'Outline'!#REF!</definedName>
    <definedName name="GeneralIncTax">'Data Input Sheets'!$H$115</definedName>
    <definedName name="GeneralIncTax2" localSheetId="2">'Data Input Instructions'!#REF!</definedName>
    <definedName name="GeneralIncTax2" localSheetId="1">'Forward'!#REF!</definedName>
    <definedName name="GeneralIncTax2" localSheetId="0">'Outline'!#REF!</definedName>
    <definedName name="GeneralIncTax2">'Data Input Sheets'!$F$115</definedName>
    <definedName name="GeneralPop" localSheetId="2">'Data Input Instructions'!#REF!</definedName>
    <definedName name="GeneralPop" localSheetId="1">'Forward'!#REF!</definedName>
    <definedName name="GeneralPop" localSheetId="0">'Outline'!#REF!</definedName>
    <definedName name="GeneralPop">'Data Input Sheets'!$F$119</definedName>
    <definedName name="ODC1" localSheetId="2">'Data Input Instructions'!#REF!</definedName>
    <definedName name="ODC1" localSheetId="1">'Forward'!#REF!</definedName>
    <definedName name="ODC1" localSheetId="0">'Outline'!#REF!</definedName>
    <definedName name="ODC1">'Data Input Sheets'!#REF!</definedName>
    <definedName name="ODC10" localSheetId="2">'Data Input Instructions'!#REF!</definedName>
    <definedName name="ODC10" localSheetId="1">'Forward'!#REF!</definedName>
    <definedName name="ODC10" localSheetId="0">'Outline'!#REF!</definedName>
    <definedName name="ODC10">'Data Input Sheets'!#REF!</definedName>
    <definedName name="ODC11" localSheetId="2">'Data Input Instructions'!#REF!</definedName>
    <definedName name="ODC11" localSheetId="1">'Forward'!#REF!</definedName>
    <definedName name="ODC11" localSheetId="0">'Outline'!#REF!</definedName>
    <definedName name="ODC11">'Data Input Sheets'!#REF!</definedName>
    <definedName name="ODC12" localSheetId="2">'Data Input Instructions'!#REF!</definedName>
    <definedName name="ODC12" localSheetId="1">'Forward'!#REF!</definedName>
    <definedName name="ODC12" localSheetId="0">'Outline'!#REF!</definedName>
    <definedName name="ODC12">'Data Input Sheets'!#REF!</definedName>
    <definedName name="ODC13" localSheetId="2">'Data Input Instructions'!#REF!</definedName>
    <definedName name="ODC13" localSheetId="1">'Forward'!#REF!</definedName>
    <definedName name="ODC13" localSheetId="0">'Outline'!#REF!</definedName>
    <definedName name="ODC13">'Data Input Sheets'!#REF!</definedName>
    <definedName name="ODC14" localSheetId="2">'Data Input Instructions'!#REF!</definedName>
    <definedName name="ODC14" localSheetId="1">'Forward'!#REF!</definedName>
    <definedName name="ODC14" localSheetId="0">'Outline'!#REF!</definedName>
    <definedName name="ODC14">'Data Input Sheets'!#REF!</definedName>
    <definedName name="ODC15" localSheetId="2">'Data Input Instructions'!#REF!</definedName>
    <definedName name="ODC15" localSheetId="1">'Forward'!#REF!</definedName>
    <definedName name="ODC15" localSheetId="0">'Outline'!#REF!</definedName>
    <definedName name="ODC15">'Data Input Sheets'!#REF!</definedName>
    <definedName name="ODC16" localSheetId="2">'Data Input Instructions'!#REF!</definedName>
    <definedName name="ODC16" localSheetId="1">'Forward'!#REF!</definedName>
    <definedName name="ODC16" localSheetId="0">'Outline'!#REF!</definedName>
    <definedName name="ODC16">'Data Input Sheets'!#REF!</definedName>
    <definedName name="ODC17" localSheetId="2">'Data Input Instructions'!#REF!</definedName>
    <definedName name="ODC17" localSheetId="1">'Forward'!#REF!</definedName>
    <definedName name="ODC17" localSheetId="0">'Outline'!#REF!</definedName>
    <definedName name="ODC17">'Data Input Sheets'!#REF!</definedName>
    <definedName name="ODC2" localSheetId="2">'Data Input Instructions'!#REF!</definedName>
    <definedName name="ODC2" localSheetId="1">'Forward'!#REF!</definedName>
    <definedName name="ODC2" localSheetId="0">'Outline'!#REF!</definedName>
    <definedName name="ODC2">'Data Input Sheets'!#REF!</definedName>
    <definedName name="ODC3" localSheetId="2">'Data Input Instructions'!#REF!</definedName>
    <definedName name="ODC3" localSheetId="1">'Forward'!#REF!</definedName>
    <definedName name="ODC3" localSheetId="0">'Outline'!#REF!</definedName>
    <definedName name="ODC3">'Data Input Sheets'!#REF!</definedName>
    <definedName name="ODC4" localSheetId="2">'Data Input Instructions'!#REF!</definedName>
    <definedName name="ODC4" localSheetId="1">'Forward'!#REF!</definedName>
    <definedName name="ODC4" localSheetId="0">'Outline'!#REF!</definedName>
    <definedName name="ODC4">'Data Input Sheets'!#REF!</definedName>
    <definedName name="ODC5" localSheetId="2">'Data Input Instructions'!#REF!</definedName>
    <definedName name="ODC5" localSheetId="1">'Forward'!#REF!</definedName>
    <definedName name="ODC5" localSheetId="0">'Outline'!#REF!</definedName>
    <definedName name="ODC5">'Data Input Sheets'!#REF!</definedName>
    <definedName name="ODC6" localSheetId="2">'Data Input Instructions'!#REF!</definedName>
    <definedName name="ODC6" localSheetId="1">'Forward'!#REF!</definedName>
    <definedName name="ODC6" localSheetId="0">'Outline'!#REF!</definedName>
    <definedName name="ODC6">'Data Input Sheets'!#REF!</definedName>
    <definedName name="ODC7" localSheetId="2">'Data Input Instructions'!#REF!</definedName>
    <definedName name="ODC7" localSheetId="1">'Forward'!#REF!</definedName>
    <definedName name="ODC7" localSheetId="0">'Outline'!#REF!</definedName>
    <definedName name="ODC7">'Data Input Sheets'!#REF!</definedName>
    <definedName name="ODC8" localSheetId="2">'Data Input Instructions'!#REF!</definedName>
    <definedName name="ODC8" localSheetId="1">'Forward'!#REF!</definedName>
    <definedName name="ODC8" localSheetId="0">'Outline'!#REF!</definedName>
    <definedName name="ODC8">'Data Input Sheets'!#REF!</definedName>
    <definedName name="ODC9" localSheetId="2">'Data Input Instructions'!#REF!</definedName>
    <definedName name="ODC9" localSheetId="1">'Forward'!#REF!</definedName>
    <definedName name="ODC9" localSheetId="0">'Outline'!#REF!</definedName>
    <definedName name="ODC9">'Data Input Sheets'!#REF!</definedName>
    <definedName name="_xlnm.Print_Area" localSheetId="2">'Data Input Instructions'!$A$1:$N$88</definedName>
    <definedName name="_xlnm.Print_Area" localSheetId="3">'Data Input Sheets'!$A$1:$Q$1162</definedName>
    <definedName name="_xlnm.Print_Area" localSheetId="1">'Forward'!$A$1:$T$42</definedName>
    <definedName name="_xlnm.Print_Area" localSheetId="0">'Outline'!$A$1:$P$47</definedName>
    <definedName name="_xlnm.Print_Area" localSheetId="6">'Output Schedule Overview'!$A$1:$P$33</definedName>
    <definedName name="_xlnm.Print_Area" localSheetId="7">'Schedule 1'!$A$1:$P$41</definedName>
    <definedName name="_xlnm.Print_Area" localSheetId="8">'Schedule A'!$A$1:$M$20</definedName>
    <definedName name="_xlnm.Print_Area" localSheetId="9">'Schedule A-1'!$A$1:$Q$24</definedName>
    <definedName name="_xlnm.Print_Area" localSheetId="10">'Schedule A-2'!$A$1:$M$16</definedName>
    <definedName name="_xlnm.Print_Area" localSheetId="11">'Schedule B'!$A$1:$N$54</definedName>
    <definedName name="_xlnm.Print_Area" localSheetId="12">'Schedule B-1'!$A$1:$AT$61</definedName>
    <definedName name="_xlnm.Print_Area" localSheetId="13">'Schedule B-2'!$A$1:$AT$61</definedName>
    <definedName name="_xlnm.Print_Area" localSheetId="14">'Schedule B-3'!$A$1:$AT$61</definedName>
    <definedName name="_xlnm.Print_Area" localSheetId="15">'Schedule B-4'!$A$1:$AT$61</definedName>
    <definedName name="_xlnm.Print_Area" localSheetId="16">'Schedule B-5'!$A$1:$AT$61</definedName>
    <definedName name="_xlnm.Print_Area" localSheetId="17">'Schedule C'!$A$1:$M$21</definedName>
    <definedName name="_xlnm.Print_Area" localSheetId="18">'Schedule D'!$A$1:$M$19</definedName>
    <definedName name="_xlnm.Print_Area" localSheetId="19">'Schedule E'!$A$1:$M$19</definedName>
    <definedName name="_xlnm.Print_Area" localSheetId="20">'Schedule F'!$A$1:$M$23</definedName>
    <definedName name="_xlnm.Print_Area" localSheetId="21">'Schedule G'!$A$1:$N$38</definedName>
    <definedName name="_xlnm.Print_Area" localSheetId="22">'Schedule G-1'!$A$1:$AR$44</definedName>
    <definedName name="_xlnm.Print_Area" localSheetId="23">'Schedule G-2'!$A$1:$AR$44</definedName>
    <definedName name="_xlnm.Print_Area" localSheetId="24">'Schedule G-3'!$A$1:$AR$44</definedName>
    <definedName name="_xlnm.Print_Area" localSheetId="25">'Schedule G-4'!$A$1:$AR$44</definedName>
    <definedName name="_xlnm.Print_Area" localSheetId="26">'Schedule G-5'!$A$1:$AR$44</definedName>
    <definedName name="_xlnm.Print_Area" localSheetId="27">'Schedule H'!$A$1:$K$29</definedName>
    <definedName name="_xlnm.Print_Area" localSheetId="28">'Schedule I'!$A$1:$L$42</definedName>
    <definedName name="_xlnm.Print_Area" localSheetId="29">'Schedule J'!$A$1:$M$24</definedName>
    <definedName name="_xlnm.Print_Area" localSheetId="4">'Tradeoff Analysis'!$A$1:$K$58</definedName>
    <definedName name="_xlnm.Print_Area" localSheetId="5">'Tradeoff Analysis Chart'!$A$1:$J$41</definedName>
    <definedName name="_xlnm.Print_Titles" localSheetId="2">'Data Input Instructions'!$1:$3</definedName>
    <definedName name="_xlnm.Print_Titles" localSheetId="3">'Data Input Sheets'!$1:$4</definedName>
    <definedName name="_xlnm.Print_Titles" localSheetId="1">'Forward'!$1:$6</definedName>
    <definedName name="_xlnm.Print_Titles" localSheetId="0">'Outline'!$1:$4</definedName>
    <definedName name="_xlnm.Print_Titles" localSheetId="6">'Output Schedule Overview'!$1:$3</definedName>
    <definedName name="_xlnm.Print_Titles" localSheetId="7">'Schedule 1'!$1:$3</definedName>
    <definedName name="_xlnm.Print_Titles" localSheetId="8">'Schedule A'!$1:$7</definedName>
    <definedName name="_xlnm.Print_Titles" localSheetId="10">'Schedule A-2'!$1:$7</definedName>
    <definedName name="Revenue1" localSheetId="2">'Data Input Instructions'!#REF!</definedName>
    <definedName name="Revenue1" localSheetId="1">'Forward'!#REF!</definedName>
    <definedName name="Revenue1" localSheetId="0">'Outline'!#REF!</definedName>
    <definedName name="Revenue1">'Data Input Sheets'!$D$137</definedName>
    <definedName name="Revenue2" localSheetId="2">'Data Input Instructions'!#REF!</definedName>
    <definedName name="Revenue2" localSheetId="1">'Forward'!#REF!</definedName>
    <definedName name="Revenue2" localSheetId="0">'Outline'!#REF!</definedName>
    <definedName name="Revenue2">'Data Input Sheets'!#REF!</definedName>
    <definedName name="Revenue3" localSheetId="2">'Data Input Instructions'!#REF!</definedName>
    <definedName name="Revenue3" localSheetId="1">'Forward'!#REF!</definedName>
    <definedName name="Revenue3" localSheetId="0">'Outline'!#REF!</definedName>
    <definedName name="Revenue3">'Data Input Sheets'!#REF!</definedName>
    <definedName name="Revenue4" localSheetId="2">'Data Input Instructions'!#REF!</definedName>
    <definedName name="Revenue4" localSheetId="1">'Forward'!#REF!</definedName>
    <definedName name="Revenue4" localSheetId="0">'Outline'!#REF!</definedName>
    <definedName name="Revenue4">'Data Input Sheets'!#REF!</definedName>
    <definedName name="Revenue5" localSheetId="2">'Data Input Instructions'!#REF!</definedName>
    <definedName name="Revenue5" localSheetId="1">'Forward'!#REF!</definedName>
    <definedName name="Revenue5" localSheetId="0">'Outline'!#REF!</definedName>
    <definedName name="Revenue5">'Data Input Sheets'!#REF!</definedName>
    <definedName name="Revenue6a" localSheetId="2">'Data Input Instructions'!#REF!</definedName>
    <definedName name="Revenue6a" localSheetId="1">'Forward'!#REF!</definedName>
    <definedName name="Revenue6a" localSheetId="0">'Outline'!#REF!</definedName>
    <definedName name="Revenue6a">'Data Input Sheets'!#REF!</definedName>
    <definedName name="Revenue6b" localSheetId="2">'Data Input Instructions'!#REF!</definedName>
    <definedName name="Revenue6b" localSheetId="1">'Forward'!#REF!</definedName>
    <definedName name="Revenue6b" localSheetId="0">'Outline'!#REF!</definedName>
    <definedName name="Revenue6b">'Data Input Sheets'!#REF!</definedName>
    <definedName name="Revenue6c" localSheetId="2">'Data Input Instructions'!#REF!</definedName>
    <definedName name="Revenue6c" localSheetId="1">'Forward'!#REF!</definedName>
    <definedName name="Revenue6c" localSheetId="0">'Outline'!#REF!</definedName>
    <definedName name="Revenue6c">'Data Input Sheets'!#REF!</definedName>
    <definedName name="Revenue6d" localSheetId="2">'Data Input Instructions'!#REF!</definedName>
    <definedName name="Revenue6d" localSheetId="1">'Forward'!#REF!</definedName>
    <definedName name="Revenue6d" localSheetId="0">'Outline'!#REF!</definedName>
    <definedName name="Revenue6d">'Data Input Sheets'!#REF!</definedName>
    <definedName name="Revenue6e" localSheetId="2">'Data Input Instructions'!#REF!</definedName>
    <definedName name="Revenue6e" localSheetId="1">'Forward'!#REF!</definedName>
    <definedName name="Revenue6e" localSheetId="0">'Outline'!#REF!</definedName>
    <definedName name="Revenue6e">'Data Input Sheets'!#REF!</definedName>
    <definedName name="TaxSupport1" localSheetId="5">'Tradeoff Analysis Chart'!#REF!</definedName>
    <definedName name="TaxSupport1">'Tradeoff Analysis'!$E$31</definedName>
    <definedName name="TaxSupport2" localSheetId="2">'Data Input Instructions'!#REF!</definedName>
    <definedName name="TaxSupport2" localSheetId="1">'Forward'!#REF!</definedName>
    <definedName name="TaxSupport2" localSheetId="0">'Outline'!#REF!</definedName>
    <definedName name="TaxSupport2">'Data Input Sheets'!#REF!</definedName>
  </definedNames>
  <calcPr fullCalcOnLoad="1"/>
</workbook>
</file>

<file path=xl/sharedStrings.xml><?xml version="1.0" encoding="utf-8"?>
<sst xmlns="http://schemas.openxmlformats.org/spreadsheetml/2006/main" count="2842" uniqueCount="1035">
  <si>
    <t>Other Shared Indirect Costs</t>
  </si>
  <si>
    <t>Uniforms</t>
  </si>
  <si>
    <r>
      <t>Percent of Hours Not Replaced.</t>
    </r>
    <r>
      <rPr>
        <sz val="10"/>
        <rFont val="Times New Roman"/>
        <family val="1"/>
      </rPr>
      <t xml:space="preserve">  This is the percent of total vacation and sick</t>
    </r>
  </si>
  <si>
    <t>and this number of FTEs is reflected in the salary and wages section, then this number</t>
  </si>
  <si>
    <t>would be 100%.</t>
  </si>
  <si>
    <r>
      <t>Percent of Hours Paid at Regular Time Rate.</t>
    </r>
    <r>
      <rPr>
        <sz val="10"/>
        <rFont val="Times New Roman"/>
        <family val="1"/>
      </rPr>
      <t xml:space="preserve">  This is the percent of total vacation</t>
    </r>
  </si>
  <si>
    <t>revenues paid to the local government for other EMS system components, plus other ambulance revenues.</t>
  </si>
  <si>
    <t>and other types of insurance) provided to operations personnel, expressed as a percent of current salaries.</t>
  </si>
  <si>
    <t>Estimate the average amount of combined vacation and sick hours per year per full-time operations employee.</t>
  </si>
  <si>
    <t>For example, the average operations employee may receive approximately 100 hours per year of combined</t>
  </si>
  <si>
    <t>vacation and sick time (also referred to as paid time off or PTO).  The user must perform an off-line calculation</t>
  </si>
  <si>
    <t>and transport volume.</t>
  </si>
  <si>
    <t>demographic and economic factors, the user may need to perform an off-line calculation to estimate the annual revenue inflation</t>
  </si>
  <si>
    <t xml:space="preserve">The Model is easy to use and requires the user to input data into the green and yellow shaded cells located throughout the input sheets. </t>
  </si>
  <si>
    <t>period of the analysis (green and yellow cells).  If this data is not available, the Model offers the user a less accurate option.  If estimated</t>
  </si>
  <si>
    <t>costs are not available for each year, the user should input the estimated cost in the first year (green cells only).  The Model then</t>
  </si>
  <si>
    <t>(yellow cells).</t>
  </si>
  <si>
    <t>calculates a cost amount for each of the four remaining years of the analysis by applying an inflation rate to the initial cost amount</t>
  </si>
  <si>
    <t>blank and the Model then computes a cost amount for each of the four remaining</t>
  </si>
  <si>
    <t>Estimate the average annual cost of additional benefits per employee.  The user may need to perform</t>
  </si>
  <si>
    <t>Pay/Misc.</t>
  </si>
  <si>
    <t>General</t>
  </si>
  <si>
    <t>Revenues</t>
  </si>
  <si>
    <t>Direct Costs</t>
  </si>
  <si>
    <t>Indirect Costs</t>
  </si>
  <si>
    <t>Click the "RESET" button to the right to reset all input values to zero</t>
  </si>
  <si>
    <t>years of the analysis by applying an inflation rate to the first-year cost amount.</t>
  </si>
  <si>
    <t>similar service areas.  The Model will calculate annual growth in service requests, and transports</t>
  </si>
  <si>
    <t>(whichever is applicable).  If newly self-insured, the estimate will be more accurate if it is based upon an</t>
  </si>
  <si>
    <t>Property Insurance</t>
  </si>
  <si>
    <t>expenses.</t>
  </si>
  <si>
    <t>service requests and transports will vary from year to year, based on experience or estimates</t>
  </si>
  <si>
    <t>incubation equipment), and related non-labor expenses.  Account for all full-time or part-time</t>
  </si>
  <si>
    <t>Tradeoff Analysis</t>
  </si>
  <si>
    <t>Vehicle and Fleet Maintenance Costs</t>
  </si>
  <si>
    <t>Medical Supply and Equipment Costs</t>
  </si>
  <si>
    <t>K</t>
  </si>
  <si>
    <t>L</t>
  </si>
  <si>
    <t>P</t>
  </si>
  <si>
    <t>Indirect Personnel Salaries and Benefits</t>
  </si>
  <si>
    <t>Direct Personnel Salaries and Benefits</t>
  </si>
  <si>
    <t>Revenues, Costs, and Projected Surplus or Deficit</t>
  </si>
  <si>
    <t>economic efficiency and customer satisfaction?"  Achieving a balance between quality and cost, while ensuring the satisfaction of patients, taxpayers, elected officials,</t>
  </si>
  <si>
    <t>high-performance emergency ambulance service system design holds the service providers accountable to the following four Essential Performance Results:</t>
  </si>
  <si>
    <t xml:space="preserve"> Response-Time Reliability</t>
  </si>
  <si>
    <t>community’s high-performance emergency ambulance service system design the following Hallmarks to Ensure High-Performance Emergency Ambulance Service:</t>
  </si>
  <si>
    <r>
      <t xml:space="preserve">Hallmark 5 – </t>
    </r>
    <r>
      <rPr>
        <sz val="10"/>
        <rFont val="Times New Roman"/>
        <family val="1"/>
      </rPr>
      <t>Ensure long-term high performance service.</t>
    </r>
  </si>
  <si>
    <t>This Model has been tested using actual ambulance service operational and procurement data from a variety of EMS system designs, including small,</t>
  </si>
  <si>
    <t>rural systems where the margin of error is narrow and large urban systems with complex system designs.  The designers, analysts, and reviewers that participated on</t>
  </si>
  <si>
    <t>Ostiller, Director, and Kris Colt, Consultant, of Navigant Consulting, Inc. for model consultation and spreadsheet design; Brenda Staffan for input sheet design and</t>
  </si>
  <si>
    <t xml:space="preserve">user instructions; field test participants, including Judy Bolsenga, Larry Johns, John Karolzak, Tristan North, Klark Staffan, Kent Torrance, and Larry Wiersch; </t>
  </si>
  <si>
    <t>This Model requires an estimated two to three hours to enter the data required.  When entering data into the Model input sheets, users should</t>
  </si>
  <si>
    <t>revenue inflation rate to calculate future years' revenues.  After entering data into the input sheets, the financial model results are summarized in</t>
  </si>
  <si>
    <t>"Schedule 1 – Revenue, Costs, and Projected Surplus or Deficit.”  If you have questions about this model, please contact the AAA at (800) 523-4447.</t>
  </si>
  <si>
    <t>To assure an accurate analysis of revenues and costs, the following key assumptions must be established by the user:</t>
  </si>
  <si>
    <t>analysis:  emergency, interfacility, or both.  If the analysis is based on both emergency and interfacility types</t>
  </si>
  <si>
    <t>needed to ensure the accuracy of the financial analysis for all types of providers.  The Model provides the data to complete the Community Tax Support/Ambulance Fee</t>
  </si>
  <si>
    <t xml:space="preserve">in a procurement process.  </t>
  </si>
  <si>
    <t xml:space="preserve">Tradeoff Analysis and establish the emergency ambulance service’s financing strategy.  It also allows users to compare the financial aspects of competing proposals </t>
  </si>
  <si>
    <t xml:space="preserve">recommended five-year contract term following a competitive procurement process and is necessary for </t>
  </si>
  <si>
    <r>
      <t>Revenue</t>
    </r>
    <r>
      <rPr>
        <sz val="10"/>
        <color indexed="8"/>
        <rFont val="Times New Roman"/>
        <family val="1"/>
      </rPr>
      <t xml:space="preserve"> - To accurately project surplus or deficit, the user must have access to or develop sound projections about</t>
    </r>
  </si>
  <si>
    <t>managed care companies, and the uninsured population.  For the first year of the analysis, the user estimates the current average</t>
  </si>
  <si>
    <t xml:space="preserve">patient charge (field R1), estimates the number of transports by payer type (field R2), and estimates the net revenue per </t>
  </si>
  <si>
    <t>To assure accuracy of transport (field G6) and revenue (field R1 through R5) data associated with these lump sum agreements,</t>
  </si>
  <si>
    <t xml:space="preserve">Assets are depreciated over their estimated useful life.  Examples of such assets in this model include ambulance and other </t>
  </si>
  <si>
    <t>office equipment and software, and facilities.  To assure an accurate accounting of costs, compute the value of use</t>
  </si>
  <si>
    <t>a competitive procurement process, there may be significant costs associated with the start-up of the new service.  To assure</t>
  </si>
  <si>
    <t xml:space="preserve">ambulance service.  The Model produces several analyses in a series of output schedules, beginning with "Schedule 1 – Revenue, Costs, and </t>
  </si>
  <si>
    <t>To measure costs as accurately as possible, the user should input estimated costs for each item and for each year of the five-year</t>
  </si>
  <si>
    <t>Enter estimated costs for each of the remaining four years of the analysis; or, leave</t>
  </si>
  <si>
    <t>If indirect costs are not available, the user has the option to select “percent allocation” for Building and Facility Costs (field I12), Administrative</t>
  </si>
  <si>
    <t>as a percent of direct labor costs for the first year, and then calculates an estimated cost amount for each of the four remaining years of the</t>
  </si>
  <si>
    <t>and Other Operating Costs (field I18), and Shared Indirect Costs (field I46).  The Model then calculates an estimated cost amount for each item</t>
  </si>
  <si>
    <t>that the user amortize these costs over the five-year period of this analysis.  If the analysis is being completed for internal</t>
  </si>
  <si>
    <t>an accurate accounting of these costs and a fair and equitable comparison among competing proposals, it is recommended</t>
  </si>
  <si>
    <t>Click the button to the right for detailed instructions regarding data input fields.</t>
  </si>
  <si>
    <t>Click the button to the right to collapse the detailed instructions and view field titles only.</t>
  </si>
  <si>
    <t>all transports covered by the agreement (i.e., the service does not bill users for those transports).  If some or all of the total transports are covered</t>
  </si>
  <si>
    <t>Enter the expected average annual inflation rates for the five-year period.</t>
  </si>
  <si>
    <t xml:space="preserve">Several factors will impact the annual revenue inflation rate, such as the new </t>
  </si>
  <si>
    <t>Medicare fee schedule, state Medicaid policies, and contract rate increases or</t>
  </si>
  <si>
    <t>to enter an accurate value in this field.  During the period of this</t>
  </si>
  <si>
    <t>reductions by one or more payers; therefore, it is possible that the revenue</t>
  </si>
  <si>
    <t>about the current year CPI-Urban and CPI-Medical may</t>
  </si>
  <si>
    <t>rate including federal, state, and local taxes.</t>
  </si>
  <si>
    <t>average mileage per transport, plus the average add-on charges per transport.</t>
  </si>
  <si>
    <t>in this service area, or the provider’s experience in similar service areas.  The total must</t>
  </si>
  <si>
    <t>equal 100 percent.</t>
  </si>
  <si>
    <t>to the expected average cash collected per transport for each payer type, including payments from</t>
  </si>
  <si>
    <t>patients in the form of co-insurance amounts, co-payments, and deductibles.  Unique factors</t>
  </si>
  <si>
    <t xml:space="preserve">Medicaid policies, managed care contract discounts, and uncollected amounts from uninsured patients.  </t>
  </si>
  <si>
    <t>area, or the provider’s experience in similar service areas.</t>
  </si>
  <si>
    <t>government for the purpose of supporting other EMS system components,</t>
  </si>
  <si>
    <t>performance awards, and other special services or miscellaneous revenue.</t>
  </si>
  <si>
    <t>instructions.  First enter the revenue data in fields R1, R2, and R3 for the transports that</t>
  </si>
  <si>
    <t>are billed to users, and ensure that the number of transports entered into field G6b corresponds</t>
  </si>
  <si>
    <r>
      <t>Full Cost.</t>
    </r>
    <r>
      <rPr>
        <sz val="10"/>
        <rFont val="Times New Roman"/>
        <family val="1"/>
      </rPr>
      <t xml:space="preserve">  The total direct, indirect, and shared costs of a particular service or product.</t>
    </r>
  </si>
  <si>
    <t>hospital, government agency, corporation, or other operating division.  Direct costs</t>
  </si>
  <si>
    <t>services, and shared medical communications center services.</t>
  </si>
  <si>
    <t xml:space="preserve">a parent hospital, government agency, corporation, or other operating division.  </t>
  </si>
  <si>
    <t>Indirect costs include administrative labor, building and facilities, administrative support,</t>
  </si>
  <si>
    <t>as shared facilities, shared management functions, and shared administrative</t>
  </si>
  <si>
    <r>
      <t>Direct Labor Cost.</t>
    </r>
    <r>
      <rPr>
        <sz val="10"/>
        <rFont val="Times New Roman"/>
        <family val="1"/>
      </rPr>
      <t xml:space="preserve">  Salaries, wages, and benefits for full-time and part-time</t>
    </r>
  </si>
  <si>
    <t>service.  For ambulance services, direct labor costs include salaries, wages, and</t>
  </si>
  <si>
    <t>benefits for operations personnel, operations support personnel, and personnel</t>
  </si>
  <si>
    <t>bonuses for skills upgrade, and miscellaneous personnel costs.</t>
  </si>
  <si>
    <r>
      <t>Indirect Labor Cost.</t>
    </r>
    <r>
      <rPr>
        <sz val="10"/>
        <rFont val="Times New Roman"/>
        <family val="1"/>
      </rPr>
      <t xml:space="preserve">  Salaries, wages, and benefits for full-time and part-time</t>
    </r>
  </si>
  <si>
    <t>Personnel Salaries and Benefits/Direct Labor</t>
  </si>
  <si>
    <t>salaries, wages, and benefits for full-time and part-time employees (i.e., full-time</t>
  </si>
  <si>
    <t>equivalents) for hourly operations personnel, hourly operations support personnel,</t>
  </si>
  <si>
    <t>personnel including EMTs, paramedics, intermediates, nurses, call-takers, and</t>
  </si>
  <si>
    <t>“10,” indicating that there are 10 paramedics at level one earning $16.00 per</t>
  </si>
  <si>
    <t>Call-Taker 1</t>
  </si>
  <si>
    <t>Call-Taker 2</t>
  </si>
  <si>
    <t>Call-Taker 3</t>
  </si>
  <si>
    <t>example, the number entered for “Mechanic 1” might be “3,” indicating that there</t>
  </si>
  <si>
    <t>center, and fleet maintenance.  A FTE is one full-time position or a combination</t>
  </si>
  <si>
    <t>might be “2,” indicating that there are two operations supervisors at level one</t>
  </si>
  <si>
    <t xml:space="preserve">0, 5, or 10 overtime hours per week).  Average weekly overtime hours include both scheduled and estimated unscheduled </t>
  </si>
  <si>
    <t>such as 200 percent (i.e., "double-time"), in the field indicated.</t>
  </si>
  <si>
    <t>Estimate the annual cost of health and insurance benefits (such as health, dental, vision, life, disability,</t>
  </si>
  <si>
    <t xml:space="preserve">operations personnel are on duty or are paid at their regular rate of pay. </t>
  </si>
  <si>
    <t>Call-Taker</t>
  </si>
  <si>
    <t>pay, and other types of payments to personnel that are volunteers and not regularly</t>
  </si>
  <si>
    <t>Estimate the average annual cost of workers' compensation insurance for operations personnel,</t>
  </si>
  <si>
    <t>operations support personnel, and first line supervisors, expressed as a percentage of current salaries.</t>
  </si>
  <si>
    <t>the same number of hours for each of the remaining four years.  The user may override this calculation by</t>
  </si>
  <si>
    <t>entering estimated hours for each year.  The Model assumes that management, administrative support, and</t>
  </si>
  <si>
    <t>operations support personnel are not replaced; therefore, the Model will not calculate any replacement costs</t>
  </si>
  <si>
    <t>To calculate the replacement costs for vacation and sick hours taken by operations personnel, estimate</t>
  </si>
  <si>
    <t>hires enough total FTEs to fill all of the open shifts caused by vacation and sick leave,</t>
  </si>
  <si>
    <t>and sick hours that are replaced at the regular rate of pay; for example, when the operation</t>
  </si>
  <si>
    <t>hours that are replaced at the overtime rate of pay; for example, when the operation fills</t>
  </si>
  <si>
    <t>completion of additional training, such as a paramedic, a driving instructor, or a field</t>
  </si>
  <si>
    <t xml:space="preserve">operations support personnel, and personnel responsible for first line supervision. </t>
  </si>
  <si>
    <t>Estimate the annual vehicle license costs and taxes, such as local and state licensing fees or sales taxes.</t>
  </si>
  <si>
    <t>liability expenses, or enter the combined amount (whichever is applicable).  If newly self-insured, the</t>
  </si>
  <si>
    <t>estimate will be more accurate if it is based on an independently prepared projection of the cost</t>
  </si>
  <si>
    <t>Estimate the annual fuel tax.  The user may need to perform an off-line calculation to enter an</t>
  </si>
  <si>
    <t>estimate in this field.</t>
  </si>
  <si>
    <t>oil, batteries, and other parts), related non-labor expenses, and any outsourcing of repair and</t>
  </si>
  <si>
    <t>systems, and power tools), expressed as the total annual lease payments, the computed straight-line</t>
  </si>
  <si>
    <t>Estimate the annual cost of medical supplies (such as disposable supplies, intravenous solutions, and</t>
  </si>
  <si>
    <t>pharmaceuticals), non-capitalized medical equipment (such as oxygen regulators, stethoscopes, and</t>
  </si>
  <si>
    <t>Estimate the annual cost of capitalized medical equipment (such as stretchers, defibrillators, and IV pumps),</t>
  </si>
  <si>
    <t>cost, and replace the sample items in the blue boxes below with a description of all capitalized medical equipment.</t>
  </si>
  <si>
    <t>stretcher and defibrillator parts), related non-labor expenses, and any outsourcing of repair and</t>
  </si>
  <si>
    <t>Estimate the annual cost of uniforms (such as pants, shirts, jackets, and shoes) for operations</t>
  </si>
  <si>
    <t>aided dispatch software systems, radio systems, and communications center furniture and consoles), expressed</t>
  </si>
  <si>
    <t>using the assumption that all major equipment has a useful life of five years.  Enter the total annual cost, and replace</t>
  </si>
  <si>
    <t>Estimate the annual cost of equipment and software maintenance (such as radio system, and software</t>
  </si>
  <si>
    <t>expenses, and any outsourcing of repair and maintenance services.  Account for all full-time or</t>
  </si>
  <si>
    <t>Estimate the annual cost of purchasing ambulance services from subcontractors, such as mutual aid</t>
  </si>
  <si>
    <t>agreement payments, purchase of additional unit hours, and coverage agreements for outlying areas.</t>
  </si>
  <si>
    <t>by a parent hospital, government agency, corporation, or other operating division.</t>
  </si>
  <si>
    <t>Personnel Salaries and Benefits/Indirect Labor</t>
  </si>
  <si>
    <t>wages, and benefits for full-time and part-time employees (i.e., full-time equivalents) for salaried</t>
  </si>
  <si>
    <t>management personnel, salaried operations management personnel (other than first line supervision),</t>
  </si>
  <si>
    <t xml:space="preserve">general management and managing support functions, such as operations (except first line supervision), </t>
  </si>
  <si>
    <t>education and training, risk management, and information technology.  A FTE is one full-time position</t>
  </si>
  <si>
    <t>of salary.  For example, the number entered for “CEO 1” might be “1,” indicating that there is one Executive</t>
  </si>
  <si>
    <t>quality improvement, education and training, risk management, information technology, and other</t>
  </si>
  <si>
    <t>administrative functions.  A FTE is one full-time position or a combination of part-time employees</t>
  </si>
  <si>
    <t>number entered for “Clerk 1” might be “5,” indicating that there are five billing clerks at level one</t>
  </si>
  <si>
    <t>wage level (such as 40, 42, 48, or 56 regular hours per week, and 0, 5, or</t>
  </si>
  <si>
    <t>Estimate the cost of annual health and insurance benefits (such as health, dental, vision, life, disability,</t>
  </si>
  <si>
    <t>Workers' Compensation</t>
  </si>
  <si>
    <t>Estimate the average annual cost of workers' compensation insurance, expressed as</t>
  </si>
  <si>
    <t>office personnel are generally subject to different workers' compensation rates than</t>
  </si>
  <si>
    <t>Management and Administrative Personnel</t>
  </si>
  <si>
    <t>an off-line calculation to enter an accurate value in this field.  The blue boxes below</t>
  </si>
  <si>
    <t xml:space="preserve">If "Input Actuals" is checked, input the estimated </t>
  </si>
  <si>
    <t>Percentage Allocation</t>
  </si>
  <si>
    <t>If "Percentage Allocation" is checked, input the percentage of building and facility</t>
  </si>
  <si>
    <t>Now proceed to field I17, Administrative and Other Operating Costs.</t>
  </si>
  <si>
    <t>reserves necessary to cover claims payouts and other liability expenses, or enter the combined amount</t>
  </si>
  <si>
    <t>independently prepared projection of the cost of fully reserving for expected risks.</t>
  </si>
  <si>
    <t>Estimate the annual cost of outsourcing property repair and maintenance, and other non-labor related</t>
  </si>
  <si>
    <t>If "Input Actuals" is checked, input the estimated actual costs</t>
  </si>
  <si>
    <t>If "Percentage Allocation" is checked, input the percentage of administrative</t>
  </si>
  <si>
    <t>Now proceed to field I45, Shared Indirect Cost.</t>
  </si>
  <si>
    <t>self-insured, the estimate will be more accurate if it is based on an independently</t>
  </si>
  <si>
    <t>prepared projection of the cost of fully reserving for expected risks.  Enter the</t>
  </si>
  <si>
    <t>Officers and Directors Insurance</t>
  </si>
  <si>
    <t xml:space="preserve">beginning with field I1.  If any of the services below are outsourced, enter the appropriate amounts </t>
  </si>
  <si>
    <t>Estimate the annual cost of utilities such as telephone, electricity, gas, water, and garbage collection.</t>
  </si>
  <si>
    <t>Estimate the annual cost for office supplies, business stationary, non-capitalized office equipment,</t>
  </si>
  <si>
    <t>Estimate the annual cost for postage and freight, including billing postage, overnight delivery,</t>
  </si>
  <si>
    <t>organizations, and subscriptions to industry periodicals and journals.</t>
  </si>
  <si>
    <t>Estimate the annual cost for travel (such as hotel, meals, airfare, and car rental) for professional</t>
  </si>
  <si>
    <t>and trade organization meetings, training seminars, and continuing education programs for</t>
  </si>
  <si>
    <t>and Medicare compliance audits, and other legal services.</t>
  </si>
  <si>
    <t>Estimate the annual cost for outsourced legal services, such as contract reviews, HIPAA</t>
  </si>
  <si>
    <t>Estimate the annual cost for outsourced billing services, such as collection contracts, processing liens,</t>
  </si>
  <si>
    <t>training programs, billing process audits, and other accounts receivable services.</t>
  </si>
  <si>
    <t>Estimate the annual cost for outsourced payroll services, such as payroll check processing, administering</t>
  </si>
  <si>
    <t>pension programs, and other financial services.</t>
  </si>
  <si>
    <t>Estimate the annual cost for outsourced employee programs, such as administering retirement, health</t>
  </si>
  <si>
    <t>and wellness benefits, employee recruitment costs, and legal services related to negotiating collective</t>
  </si>
  <si>
    <t>Estimate the annual costs for generating increased transports, such as producing responses to RFPs,</t>
  </si>
  <si>
    <t>media relations, and advertising.</t>
  </si>
  <si>
    <t xml:space="preserve">Estimate the annual cost for public education programs and materials, such as injury prevention information, </t>
  </si>
  <si>
    <t>citizen CPR training, health and wellness fairs, blood pressure screenings, and EMS system access information.</t>
  </si>
  <si>
    <t>Estimate the annual cost for patient care improvement systems, such as quality surveys, patient care run report</t>
  </si>
  <si>
    <t>reviews, and participation in EMS system medical advisory committees.</t>
  </si>
  <si>
    <t>Estimate the annual cost for training and education programs, such as training equipment, audio-visual</t>
  </si>
  <si>
    <t>equipment, materials, resources, and seminar fees for administrative support staff.</t>
  </si>
  <si>
    <t>Estimate the annual cost for risk management programs, such as training, consulting, employee risk</t>
  </si>
  <si>
    <t>assessments, and legal services.</t>
  </si>
  <si>
    <t>Estimate the annual cost of information technology systems for office and billing functions, such as computer system</t>
  </si>
  <si>
    <t>design, training and software maintenance, upgrades, and licenses (enter medical communications center items in field D29).</t>
  </si>
  <si>
    <t>Estimate the annual cost for local and state business licenses and taxes, including fees paid to the state and local</t>
  </si>
  <si>
    <t>Estimate the annual cost of any other administrative, operating, or oversight</t>
  </si>
  <si>
    <t>costs not otherwise included.</t>
  </si>
  <si>
    <t xml:space="preserve">If "Input Actuals" is checked, input the estimated actual costs </t>
  </si>
  <si>
    <t>If "Percentage Allocation" is checked, input the percentage of</t>
  </si>
  <si>
    <t>Total Transports Per Year</t>
  </si>
  <si>
    <t>- The Tax Support Per Capita Per Year at zero Average Patient Charge is:</t>
  </si>
  <si>
    <t>- The Average Patient Charge with no Tax Support Per Capita Per Year is:</t>
  </si>
  <si>
    <t>User-Defined Analysis Required to Establish Financing Strategy</t>
  </si>
  <si>
    <t>This section allows users to evaluate the corresponding impact of any level of tax support or average patient charge.  First, the user must select either "Option 1: Fee Variable" or "Option 2: Tax</t>
  </si>
  <si>
    <t>Variable" (Option 1 and Option 2 cannot be evaluated simultaneously).  Option 1 allows the user to determine the required average patient charge at a specified level of tax support per capita.</t>
  </si>
  <si>
    <t>Enter the desired level of Tax Support Per Capita Per Year in the green input cell to determine the required Average Patient Charge:</t>
  </si>
  <si>
    <t>Enter the desired Average Patient Charge in the green input cell to determine the required level of Tax Support Per Capita Per Year:</t>
  </si>
  <si>
    <r>
      <t xml:space="preserve">  Then the </t>
    </r>
    <r>
      <rPr>
        <i/>
        <u val="single"/>
        <sz val="10"/>
        <rFont val="Times New Roman"/>
        <family val="1"/>
      </rPr>
      <t>Tax Support Per Capita Per Year</t>
    </r>
    <r>
      <rPr>
        <sz val="10"/>
        <rFont val="Times New Roman"/>
        <family val="1"/>
      </rPr>
      <t xml:space="preserve"> is:  </t>
    </r>
  </si>
  <si>
    <r>
      <t xml:space="preserve">  If the </t>
    </r>
    <r>
      <rPr>
        <i/>
        <u val="single"/>
        <sz val="10"/>
        <rFont val="Times New Roman"/>
        <family val="1"/>
      </rPr>
      <t>Tax Support Per Capita Per Year</t>
    </r>
    <r>
      <rPr>
        <sz val="10"/>
        <rFont val="Times New Roman"/>
        <family val="1"/>
      </rPr>
      <t xml:space="preserve"> is:  </t>
    </r>
  </si>
  <si>
    <t>The tradeoff line is represented as a straight line.  However, as</t>
  </si>
  <si>
    <r>
      <t xml:space="preserve">described in the </t>
    </r>
    <r>
      <rPr>
        <i/>
        <sz val="10"/>
        <rFont val="Times New Roman"/>
        <family val="1"/>
      </rPr>
      <t>Guide</t>
    </r>
    <r>
      <rPr>
        <sz val="10"/>
        <rFont val="Times New Roman"/>
        <family val="1"/>
      </rPr>
      <t>, rate increases are characterized by diminishing</t>
    </r>
  </si>
  <si>
    <t>Model, would result in a curved tradeoff line; that is, as the average</t>
  </si>
  <si>
    <t>the straight tradeoff line presented is a useful tool to illustrate the</t>
  </si>
  <si>
    <t>After entering data into the input fields, the Model summarizes the results in "Schedule 1 – Revenue, Costs, and Projected Surplus or Deficit.”  Below is an overview of Schedule 1:</t>
  </si>
  <si>
    <t>infrastructure, including financing capital improvements in technology, communications systems and facilities, funding a replacement schedule for new ambulance</t>
  </si>
  <si>
    <t>vehicles and other major equipment, creating reserves for unexpected crises, and providing a return on the investment for private providers.</t>
  </si>
  <si>
    <t>Gross Revenue with Inflation</t>
  </si>
  <si>
    <t>Per Transport</t>
  </si>
  <si>
    <t>DIRECT PERSONNEL SALARIES AND BENEFITS</t>
  </si>
  <si>
    <t>VEHICLE AND FLEET MAINTENANCE COSTS</t>
  </si>
  <si>
    <t>MEDICAL SUPPLY AND EQUIPMENT COSTS</t>
  </si>
  <si>
    <t>INDIRECT PERSONNEL SALARIES AND BENEFITS</t>
  </si>
  <si>
    <t>BUILDING AND FACILITY COSTS</t>
  </si>
  <si>
    <t>ADMINISTRATIVE AND OTHER OPERATING COSTS</t>
  </si>
  <si>
    <t xml:space="preserve">     Total Vehicle and Fleet Maintenance Costs</t>
  </si>
  <si>
    <t xml:space="preserve">     Total Medical Supply and Equipment Costs</t>
  </si>
  <si>
    <t xml:space="preserve">     Total Miscellaneous and Shared Direct Costs</t>
  </si>
  <si>
    <t>Total Building and Facility Costs</t>
  </si>
  <si>
    <t>Total Administrative and Other Operating Costs</t>
  </si>
  <si>
    <t>Director at level one earning $60,000 per year.  The boxes below provide sample position descriptions that</t>
  </si>
  <si>
    <t>Accounting and Audit</t>
  </si>
  <si>
    <t>inflation rate may be a negative number.  The Model applies the annual revenue</t>
  </si>
  <si>
    <t>inflation rate to the ambulance revenue in the first year of the analysis to calculate</t>
  </si>
  <si>
    <t xml:space="preserve">the lump sum payments to the contracted provider may be entered into D31 in lieu of detailed operating cost data. </t>
  </si>
  <si>
    <t>by an independent oversight entity that does not have access to the contracted ambulance service provider's operating costs,</t>
  </si>
  <si>
    <t>Collected ambulance fee revenue is calculated by multiplying total transports by net revenue per transport (also referred to as total expected cash collections from</t>
  </si>
  <si>
    <t>ambulance fees).  The collection rate is calculated by dividing collected ambulance fee revenue by gross ambulance fee revenue.  Gross ambulance fee revenue in the</t>
  </si>
  <si>
    <t>multiplied by the average patient charge.  This figure is then multiplied by the revenue inflation rate (which increases or decreases according to the rate defined by the</t>
  </si>
  <si>
    <t>to establish the estimate based on the relative mix of entry level employees and employees with longer years of</t>
  </si>
  <si>
    <t>for these employees.</t>
  </si>
  <si>
    <t>Vacation and Sick Hours</t>
  </si>
  <si>
    <t>and other types of insurance) provided to management and administrative support personnel, expressed</t>
  </si>
  <si>
    <t>as a percent of current salaries.</t>
  </si>
  <si>
    <t>such as loaned vehicles, loaned medical equipment, shared fleet maintenance</t>
  </si>
  <si>
    <t>and other operating costs.  Shared indirect costs include items or services such</t>
  </si>
  <si>
    <t>support functions.</t>
  </si>
  <si>
    <t>A publication of the</t>
  </si>
  <si>
    <t>American Ambulance Association</t>
  </si>
  <si>
    <t>McLean, VA  22102</t>
  </si>
  <si>
    <t>www.the-aaa.org</t>
  </si>
  <si>
    <t>8201 Greensboro Drive, Suite 300</t>
  </si>
  <si>
    <t>(703) 610-9005 fax</t>
  </si>
  <si>
    <t>(703) 610-9018 office</t>
  </si>
  <si>
    <t>(800) 523-4447 toll free</t>
  </si>
  <si>
    <t>Schedules G-1 to G-5</t>
  </si>
  <si>
    <t>Schedules B-1 to B-5</t>
  </si>
  <si>
    <t>Schedule A-1</t>
  </si>
  <si>
    <t>Schedule A-2</t>
  </si>
  <si>
    <t>responsible for first line supervision.  Direct labor costs also include payments</t>
  </si>
  <si>
    <t>to volunteers, vacation and sick pay, continuing education and training pay,</t>
  </si>
  <si>
    <t>hour in regular pay.  The blue boxes below provide sample position descriptions</t>
  </si>
  <si>
    <t>that the user may choose to replace with more specific personnel descriptions.</t>
  </si>
  <si>
    <t>support personnel such as mechanics and ambulance restocking technicians.  An</t>
  </si>
  <si>
    <t>personnel descriptions.</t>
  </si>
  <si>
    <t>EMERGENCY AMBULANCE SERVICE</t>
  </si>
  <si>
    <t>A Tool to Analyze Emergency Ambulance Service Revenues and Costs</t>
  </si>
  <si>
    <t>Acknowledgements</t>
  </si>
  <si>
    <t>Section 1</t>
  </si>
  <si>
    <t>Section 2</t>
  </si>
  <si>
    <t>Data Input Sheets</t>
  </si>
  <si>
    <t>Section 3</t>
  </si>
  <si>
    <t>Schedule 1</t>
  </si>
  <si>
    <t>Schedule A</t>
  </si>
  <si>
    <t>Schedule B</t>
  </si>
  <si>
    <t>Schedule C</t>
  </si>
  <si>
    <t>Schedule D</t>
  </si>
  <si>
    <t>Schedule E</t>
  </si>
  <si>
    <t>Schedule F</t>
  </si>
  <si>
    <t>Schedule G</t>
  </si>
  <si>
    <t>Schedule H</t>
  </si>
  <si>
    <t>Schedule I</t>
  </si>
  <si>
    <t>Schedule J</t>
  </si>
  <si>
    <t>Section 4</t>
  </si>
  <si>
    <t>Output Schedule Overview</t>
  </si>
  <si>
    <t xml:space="preserve">     Other Ambulance Revenues</t>
  </si>
  <si>
    <t xml:space="preserve">     Annual Direct Personnel Salaries and Benefits</t>
  </si>
  <si>
    <t xml:space="preserve">     Annual Indirect Personnel Salaries and Benefits</t>
  </si>
  <si>
    <t xml:space="preserve"> Clinical Excellence</t>
  </si>
  <si>
    <t xml:space="preserve"> Economic Efficiency</t>
  </si>
  <si>
    <t xml:space="preserve"> Customer Satisfaction</t>
  </si>
  <si>
    <t>payments are received for all transports covered by the agreement (i.e., the service does not bill users for those transports).</t>
  </si>
  <si>
    <t>data are not available, special instructions for an alternative approach are provided for field G6.</t>
  </si>
  <si>
    <t>have a useful life of 30 years.   If this Model is being used to analyze new operations, such as if a new provider is selected through</t>
  </si>
  <si>
    <t>supervisor personnel are hourly, perform an off-line calculation and convert to annual salary.</t>
  </si>
  <si>
    <r>
      <t>Operations Supervisor Personnel</t>
    </r>
    <r>
      <rPr>
        <sz val="10"/>
        <rFont val="Times New Roman"/>
        <family val="1"/>
      </rPr>
      <t xml:space="preserve"> - Enter the annual salary for each position.  If</t>
    </r>
  </si>
  <si>
    <t>Community Tax Support/Ambulance Fee Tradeoff Analysis</t>
  </si>
  <si>
    <t>DATA INPUT INSTRUCTIONS</t>
  </si>
  <si>
    <t>OUTPUT SCHEDULE OVERVIEW</t>
  </si>
  <si>
    <t>DATA INPUT SHEETS</t>
  </si>
  <si>
    <t>GENERAL</t>
  </si>
  <si>
    <r>
      <t xml:space="preserve">Hallmark 2 – </t>
    </r>
    <r>
      <rPr>
        <sz val="10"/>
        <rFont val="Times New Roman"/>
        <family val="1"/>
      </rPr>
      <t>Establish an independent oversight entity.</t>
    </r>
  </si>
  <si>
    <r>
      <t xml:space="preserve">Hallmark 3 – </t>
    </r>
    <r>
      <rPr>
        <sz val="10"/>
        <rFont val="Times New Roman"/>
        <family val="1"/>
      </rPr>
      <t>Account for all service costs.</t>
    </r>
  </si>
  <si>
    <r>
      <t xml:space="preserve">Hallmark 4 – </t>
    </r>
    <r>
      <rPr>
        <sz val="10"/>
        <rFont val="Times New Roman"/>
        <family val="1"/>
      </rPr>
      <t xml:space="preserve">Require system features that ensure economic efficiency.  </t>
    </r>
  </si>
  <si>
    <t>of the five-year analysis in field G2.</t>
  </si>
  <si>
    <t>Regardless of the type of service, earning a surplus is essential for all high performance ambulance services.  Surplus funds are used to reinvest in the service’s</t>
  </si>
  <si>
    <t xml:space="preserve">transport by payer type (field R3).  While revenue projections are likely to change from year to year based on a variety of </t>
  </si>
  <si>
    <t>remaining four years of the analysis.  Some providers may have one or more ambulance service contracts where lump sum</t>
  </si>
  <si>
    <t xml:space="preserve">rate (field G8a).  The Model then uses the revenue inflation rate to calculate annual net ambulance fee revenue over the </t>
  </si>
  <si>
    <t>Forward</t>
  </si>
  <si>
    <t xml:space="preserve">     Collection Rate</t>
  </si>
  <si>
    <t>of the below tradeoff line, which is too complex for the scope of this</t>
  </si>
  <si>
    <t>Option 1:  Fee Variable</t>
  </si>
  <si>
    <t>Option 2:  Tax Variable</t>
  </si>
  <si>
    <t>Results of Completed Model</t>
  </si>
  <si>
    <r>
      <t xml:space="preserve">  Then the </t>
    </r>
    <r>
      <rPr>
        <i/>
        <u val="single"/>
        <sz val="10"/>
        <rFont val="Times New Roman"/>
        <family val="1"/>
      </rPr>
      <t>Average Patient Charge</t>
    </r>
    <r>
      <rPr>
        <sz val="10"/>
        <rFont val="Times New Roman"/>
        <family val="1"/>
      </rPr>
      <t xml:space="preserve"> is:</t>
    </r>
  </si>
  <si>
    <r>
      <t xml:space="preserve">  If the </t>
    </r>
    <r>
      <rPr>
        <i/>
        <u val="single"/>
        <sz val="10"/>
        <rFont val="Times New Roman"/>
        <family val="1"/>
      </rPr>
      <t>Average Patient Charge</t>
    </r>
    <r>
      <rPr>
        <sz val="10"/>
        <rFont val="Times New Roman"/>
        <family val="1"/>
      </rPr>
      <t xml:space="preserve"> is:</t>
    </r>
  </si>
  <si>
    <t>year of analysis.</t>
  </si>
  <si>
    <t>Estimate the number of service requests for the first</t>
  </si>
  <si>
    <t>Estimate the percentage increase or decrease in transports each year.</t>
  </si>
  <si>
    <t>Estimate the percentage increase or decrease in service requests each year.</t>
  </si>
  <si>
    <t>Estimate the number of transports billed to users in the</t>
  </si>
  <si>
    <t>Other Payers</t>
  </si>
  <si>
    <t>Data Provided by Completed Model</t>
  </si>
  <si>
    <t>Number of  Billed Transports</t>
  </si>
  <si>
    <t>REVENUE - COLLECTION RATE</t>
  </si>
  <si>
    <t>Billed</t>
  </si>
  <si>
    <t>To Schedule A</t>
  </si>
  <si>
    <t>position descriptions that the user may choose to replace with more specific</t>
  </si>
  <si>
    <t>Medical Communications Center Supervisor 1</t>
  </si>
  <si>
    <t>Medical Communications Center Supervisor 2</t>
  </si>
  <si>
    <r>
      <t>Operations Support Personnel</t>
    </r>
    <r>
      <rPr>
        <sz val="10"/>
        <rFont val="Times New Roman"/>
        <family val="1"/>
      </rPr>
      <t xml:space="preserve"> - Enter the average hourly rate for each position.</t>
    </r>
  </si>
  <si>
    <t xml:space="preserve">each position level constitutes a level of salary or hourly wage.  For example, the number entered for "EMT 1" should be the </t>
  </si>
  <si>
    <t xml:space="preserve">average number of hours worked by personnel at that given wage level (such as 40, 42, 48, or 56 regular hours per week and </t>
  </si>
  <si>
    <t>For each operations position, estimate the number of hours each year for</t>
  </si>
  <si>
    <t>EMT</t>
  </si>
  <si>
    <t>Nurse</t>
  </si>
  <si>
    <t>Dispatcher</t>
  </si>
  <si>
    <t>an off-line calculation in order to enter an accurate value in this field.  The blue boxes below</t>
  </si>
  <si>
    <t>fills some open shifts caused by vacation and sick leave with part-time employees paid at the</t>
  </si>
  <si>
    <t>with more specific descriptions.</t>
  </si>
  <si>
    <t>The blue boxes below provide sample costs which the user may choose to replace</t>
  </si>
  <si>
    <t>Other Operations Vehicles Lease/Purchase</t>
  </si>
  <si>
    <t>replace with more specific item descriptions.</t>
  </si>
  <si>
    <t>The blue boxes below provide examples of shared direct costs which the user may</t>
  </si>
  <si>
    <t>of salary or hourly wage.  For example, the number entered for "Clerk 1"</t>
  </si>
  <si>
    <t>should be the average number of hours worked by personnel at that given</t>
  </si>
  <si>
    <t>scheduled and estimated unscheduled overtime hours.</t>
  </si>
  <si>
    <t>a percentage of current salaries.  The estimate should recognized that management and</t>
  </si>
  <si>
    <t>operations personnel.</t>
  </si>
  <si>
    <t>Estimate the total annual miscellaneous personnel costs related to management and</t>
  </si>
  <si>
    <t>the user may choose to replace with more specific descriptions.</t>
  </si>
  <si>
    <t>Performance/Holiday Bonuses</t>
  </si>
  <si>
    <t>all facilities have a useful life of 30 years.</t>
  </si>
  <si>
    <t>labor costs.</t>
  </si>
  <si>
    <t>If “Input Actuals” is selected, the blue boxes below provide examples of shared</t>
  </si>
  <si>
    <t>calculated as a percent allocation of direct labor.</t>
  </si>
  <si>
    <t>Estimate the annual cost for financial penalties, such as for response time performance, paid to the</t>
  </si>
  <si>
    <t>independent oversight entity.</t>
  </si>
  <si>
    <t>Estimate the annual cost for fees paid for both internal and external medical oversight.</t>
  </si>
  <si>
    <t>Medical Director Fees</t>
  </si>
  <si>
    <t>Estimate the annual cost of developing and submitting applications for accreditation such as the</t>
  </si>
  <si>
    <t>Commission on Accreditation of Ambulance Services.</t>
  </si>
  <si>
    <t>Shared Indirect Costs</t>
  </si>
  <si>
    <t>shared indirect costs as a percentage of total direct labor costs.</t>
  </si>
  <si>
    <t>and other operating costs as a percentage of total direct labor costs.</t>
  </si>
  <si>
    <t>costs as a percentage of total direct labor costs.</t>
  </si>
  <si>
    <t>Note:</t>
  </si>
  <si>
    <t>percent increase in cash collections.  Therefore, a more exact calculation</t>
  </si>
  <si>
    <t>relationship between the two major sources of revenue.</t>
  </si>
  <si>
    <r>
      <t xml:space="preserve">Helpful sources of information may include an </t>
    </r>
    <r>
      <rPr>
        <sz val="10"/>
        <color indexed="8"/>
        <rFont val="Times New Roman"/>
        <family val="1"/>
      </rPr>
      <t>RFP document, the provider’s experience in this service</t>
    </r>
  </si>
  <si>
    <t>from revenues generated by ambulance user fees to the local</t>
  </si>
  <si>
    <t>number in this field even if there is zero community tax support.</t>
  </si>
  <si>
    <t xml:space="preserve">Estimate the annual cost of acquiring ambulances, expressed as the total annual lease payments, </t>
  </si>
  <si>
    <t>that all major equipment has a useful life of five years.</t>
  </si>
  <si>
    <t>Estimate the annual cost of acquiring other operations vehicles, expressed as the total annual lease</t>
  </si>
  <si>
    <t>assumption that all major equipment has a useful life of five years.</t>
  </si>
  <si>
    <t>Estimate the annual cost of vehicle liability coverage associated with providing ambulance service.</t>
  </si>
  <si>
    <t xml:space="preserve">If insurance coverage is purchased, indicate the annual premiums for each type of insurance.  If </t>
  </si>
  <si>
    <t>self-insured, indicate the annual risk pool reserves necessary to cover claims payouts and other</t>
  </si>
  <si>
    <t>of fully reserving for the expected risks.</t>
  </si>
  <si>
    <t>Estimate the annual cost of fuel.</t>
  </si>
  <si>
    <t>Estimate the annual cost of non-capitalized vehicle parts and fleet maintenance supplies (such as</t>
  </si>
  <si>
    <t>maintenance services (such as engine and body repairs).  Account for all full-time or part-time</t>
  </si>
  <si>
    <t xml:space="preserve">employees that perform this function in-house in the direct labor section.  </t>
  </si>
  <si>
    <t>Maintenance Shop Equipment</t>
  </si>
  <si>
    <t>Estimate the annual cost of capitalized maintenance shop equipment (such as vehicle lifts, diagnostic</t>
  </si>
  <si>
    <t>useful life of five years.</t>
  </si>
  <si>
    <t xml:space="preserve">employees that restock ambulances in the direct labor section.  </t>
  </si>
  <si>
    <t>Estimate the annual cost of non-capitalized medical equipment and maintenance parts (such as</t>
  </si>
  <si>
    <t>maintenance services (such as stretcher and defibrillator repairs).  Account for all full-time or</t>
  </si>
  <si>
    <t xml:space="preserve">part-time employees that perform this function in-house in the direct labor section.  </t>
  </si>
  <si>
    <t>and operations support personnel.</t>
  </si>
  <si>
    <t>maintenance service agreements and upgrades), maintenance supplies and parts, related non-labor</t>
  </si>
  <si>
    <t>Purchase of Ambulance Services from Subcontractors</t>
  </si>
  <si>
    <t>Estimate the annual cost of all facilities listed below, expressed as the total annual lease payments,</t>
  </si>
  <si>
    <t>Estimate the annual cost of local property</t>
  </si>
  <si>
    <t>taxes for all facilities listed above.</t>
  </si>
  <si>
    <t>based upon the uniform rates specified in the green input cells.  If the rate of growth for</t>
  </si>
  <si>
    <t xml:space="preserve">Collected Ambulance Fee Revenue   </t>
  </si>
  <si>
    <t>Collectively, these Essential Performance Results are the measurable outcomes that optimize patient care. To achieve these results, administrators should include in each</t>
  </si>
  <si>
    <t>The Emergency Ambulance Service Financial Model is an essential component of the American Ambulance Association’s Community Guide to Ensure High-Performance</t>
  </si>
  <si>
    <t>Emergency Ambulance Service.  The Model is a comprehensive Excel spreadsheet tool designed to help analyze the basic operations and service-area data</t>
  </si>
  <si>
    <t>This Model is based on the principles of the Community Guide and users are encouraged to use the Guide as an important reference.  The Guide asks readers:  "How do</t>
  </si>
  <si>
    <t>and other customers is the greatest challenge facing all emergency ambulance service administrators.  As the Guide describes, this balance can be achieved if the overall</t>
  </si>
  <si>
    <t>achievement of the Essential Performance Results.  A full description of the Essential Performance Results and the Hallmarks are found throughout the Community Guide.</t>
  </si>
  <si>
    <t>system design, and ambulance operations management.  The authors of the Guide would like to recognize the following individuals for their contributions:  Rick</t>
  </si>
  <si>
    <t>Incorporating these Hallmarks into the system design maximizes long-term service excellence and stability - organizationally, operationally, and financially while ensuring</t>
  </si>
  <si>
    <t>Users are highly encouraged to enter estimated costs into both green and yellow input cells.</t>
  </si>
  <si>
    <t>Note:  Field G6b below is to be completed only by providers with one or more ambulance service contract where lump sum payments are received for</t>
  </si>
  <si>
    <r>
      <t>Term of Analysis</t>
    </r>
    <r>
      <rPr>
        <sz val="10"/>
        <rFont val="Times New Roman"/>
        <family val="1"/>
      </rPr>
      <t xml:space="preserve"> - The suggested period of the analysis is five years.  This time period is consistent with the Guide’s</t>
    </r>
  </si>
  <si>
    <t>For all hourly personnel below, specify the average regular and overtime hours worked per week for each wage level.  Once again,</t>
  </si>
  <si>
    <t xml:space="preserve">average holiday hours worked per year in the column indicated and specify the rate differential paid for holiday hours, </t>
  </si>
  <si>
    <r>
      <t>Management Personnel</t>
    </r>
    <r>
      <rPr>
        <sz val="10"/>
        <rFont val="Times New Roman"/>
        <family val="1"/>
      </rPr>
      <t xml:space="preserve"> - Enter the average annual salary for each position.</t>
    </r>
  </si>
  <si>
    <r>
      <t>Administrative Support Personnel</t>
    </r>
    <r>
      <rPr>
        <sz val="10"/>
        <rFont val="Times New Roman"/>
        <family val="1"/>
      </rPr>
      <t xml:space="preserve"> - Enter the average hourly rate for each position.</t>
    </r>
  </si>
  <si>
    <t>or if building and facility costs will be allocated as a percentage of direct labor costs.</t>
  </si>
  <si>
    <t>or if administrative and other operating costs will be allocated as a percentage of</t>
  </si>
  <si>
    <t>In the selection box below, specify whether actual costs will be entered or whether shared indirect costs will be allocated as a percent</t>
  </si>
  <si>
    <t>the following two policy decisions: ambulance fees and the level of community tax support.  For more information, please refer to Chapter 6 in the Community Guide to Ensure</t>
  </si>
  <si>
    <t>High-Performance Emergency Ambulance Service.</t>
  </si>
  <si>
    <r>
      <t>Type of Service</t>
    </r>
    <r>
      <rPr>
        <sz val="10"/>
        <color indexed="8"/>
        <rFont val="Times New Roman"/>
        <family val="1"/>
      </rPr>
      <t xml:space="preserve"> - To assure accurate results, the user should define the type of service included in the</t>
    </r>
  </si>
  <si>
    <t>emergency and interfacility services before entering data into certain fields.  Enter these assumptions in field G1.</t>
  </si>
  <si>
    <t>making these computations, this Model assumes that all major equipment has a useful life of five years and that all facilities</t>
  </si>
  <si>
    <t>purposes only, then the user may wish to amortize these costs using an existing accounting methodology.</t>
  </si>
  <si>
    <t>Worker's Compensation</t>
  </si>
  <si>
    <r>
      <t xml:space="preserve">Select </t>
    </r>
    <r>
      <rPr>
        <b/>
        <u val="single"/>
        <sz val="10"/>
        <rFont val="Times New Roman"/>
        <family val="1"/>
      </rPr>
      <t>one</t>
    </r>
    <r>
      <rPr>
        <sz val="10"/>
        <rFont val="Times New Roman"/>
        <family val="1"/>
      </rPr>
      <t xml:space="preserve"> of the three types of services below.</t>
    </r>
  </si>
  <si>
    <t>Other Specialized Equipment (i.e. Ventilators)</t>
  </si>
  <si>
    <t>Office Computer and Software Systems</t>
  </si>
  <si>
    <t>General Business Phone Systems</t>
  </si>
  <si>
    <t>Other Information Technology Systems</t>
  </si>
  <si>
    <t>Estimate the annual cost of property coverage associated with all facilities listed above.  If insurance</t>
  </si>
  <si>
    <t>coverage is purchased, indicate the annual premiums.  If self-insured, indicate the annual risk pool</t>
  </si>
  <si>
    <t>Type Heading Here: Example (Anytown, USA)</t>
  </si>
  <si>
    <t>Intermediates</t>
  </si>
  <si>
    <t>Performance Incentive Plan</t>
  </si>
  <si>
    <t>Employee Recognition Plan</t>
  </si>
  <si>
    <t>Loaned Medical Vehicles</t>
  </si>
  <si>
    <t>Shared Communication Center Services</t>
  </si>
  <si>
    <t>CEO/President/Executive/Chief 1</t>
  </si>
  <si>
    <t>combined amount if coverage is achieved through both purchased and self-insured means.</t>
  </si>
  <si>
    <t>Office Supplies and Equipment</t>
  </si>
  <si>
    <t>and capitalized office furniture, expressed as the total annual lease payments, the computed</t>
  </si>
  <si>
    <t>equipment has a useful life of five years.</t>
  </si>
  <si>
    <t>and business mail.</t>
  </si>
  <si>
    <t>Estimate the annual cost for dues in professional and trade organizations, local business</t>
  </si>
  <si>
    <t>management and administrative personnel.</t>
  </si>
  <si>
    <t>bargaining agreements.</t>
  </si>
  <si>
    <t>regular rate of pay.</t>
  </si>
  <si>
    <r>
      <t>Percent of Hours Paid at Overtime Rate.</t>
    </r>
    <r>
      <rPr>
        <sz val="10"/>
        <rFont val="Times New Roman"/>
        <family val="1"/>
      </rPr>
      <t xml:space="preserve">  This is the percent of total vacation and sick</t>
    </r>
  </si>
  <si>
    <t>some open shifts caused by vacation and sick leave with full-time employees paid at the</t>
  </si>
  <si>
    <t>overtime rate of pay.</t>
  </si>
  <si>
    <t>Bonus Paid for Skills Upgrade</t>
  </si>
  <si>
    <t>Estimate the annual cost of one-time lump sum bonuses that personnel receive upon</t>
  </si>
  <si>
    <t>reflected in the salary and wage section.  The user may need to perform an off-line</t>
  </si>
  <si>
    <t xml:space="preserve">calculation in order to enter an accurate value in this field.  </t>
  </si>
  <si>
    <t>Estimate the total annual miscellaneous personnel costs related to operations and</t>
  </si>
  <si>
    <t>Performance Incentive Program</t>
  </si>
  <si>
    <t>Employee Recognition Program</t>
  </si>
  <si>
    <t>Other Miscellaneous</t>
  </si>
  <si>
    <t>Inflation</t>
  </si>
  <si>
    <t>analysis by applying an inflation rate to the initial cost amount.  This option is discouraged when actual indirect cost data is available.</t>
  </si>
  <si>
    <t>Operations Supervisor Personnel</t>
  </si>
  <si>
    <t>employees (or full-time equivalents) engaged in directly providing a particular</t>
  </si>
  <si>
    <t>employees (or full-time equivalents) that serve in management or administrative</t>
  </si>
  <si>
    <t>support functions for a particular service.</t>
  </si>
  <si>
    <t xml:space="preserve">To calculate direct labor costs, the user must determine the composition of the </t>
  </si>
  <si>
    <t>workforce required to perform ambulance services.  Direct labor costs include</t>
  </si>
  <si>
    <t>and hourly or salaried personnel responsible for first line supervision.</t>
  </si>
  <si>
    <t>The entry should express the number of full-time equivalents (FTE) for operations</t>
  </si>
  <si>
    <t>dispatchers.  An FTE is one full-time position or a combination of part-time</t>
  </si>
  <si>
    <t>employees filling a full-time position.  Each position level constitutes a level</t>
  </si>
  <si>
    <t>of hourly wage.  For example, the number entered for “Paramedic 1” might be</t>
  </si>
  <si>
    <t>the user may choose to replace with more specific personnel descriptions.</t>
  </si>
  <si>
    <t>EMT 1</t>
  </si>
  <si>
    <t>EMT 2</t>
  </si>
  <si>
    <t>EMT 3</t>
  </si>
  <si>
    <t>Intermediate 1</t>
  </si>
  <si>
    <t>Intermediate 2</t>
  </si>
  <si>
    <t>Intermediate 3</t>
  </si>
  <si>
    <t>Paramedic 1</t>
  </si>
  <si>
    <t>Paramedic 2</t>
  </si>
  <si>
    <t>Paramedic 3</t>
  </si>
  <si>
    <t>Nurse 1</t>
  </si>
  <si>
    <t>Nurse 2</t>
  </si>
  <si>
    <t>Nurse 3</t>
  </si>
  <si>
    <t>Dispatcher 1</t>
  </si>
  <si>
    <t>Dispatcher 2</t>
  </si>
  <si>
    <t>Dispatcher 3</t>
  </si>
  <si>
    <t>Mechanic 1</t>
  </si>
  <si>
    <t>Mechanic 2</t>
  </si>
  <si>
    <t>Mechanic 3</t>
  </si>
  <si>
    <t>Restocking Technician 1</t>
  </si>
  <si>
    <t>Restocking Technician 2</t>
  </si>
  <si>
    <t>Restocking Technician 3</t>
  </si>
  <si>
    <t>FTE is one full-time position or a combination of part-time employees filling a</t>
  </si>
  <si>
    <t>full-time position.  Each position level constitutes a level of hourly wage.  For</t>
  </si>
  <si>
    <t>N=J+K+L+M</t>
  </si>
  <si>
    <t>O</t>
  </si>
  <si>
    <t>S = Q*R</t>
  </si>
  <si>
    <t>(from Sch. G-1)</t>
  </si>
  <si>
    <t>(from Sch. G-2)</t>
  </si>
  <si>
    <t>(from Sch. G-3)</t>
  </si>
  <si>
    <t>(from Sch. G-4)</t>
  </si>
  <si>
    <t>(from Sch. G-5)</t>
  </si>
  <si>
    <t>Percent of Direct Labor</t>
  </si>
  <si>
    <t>Number of Operations Supervisor Personnel</t>
  </si>
  <si>
    <t>The entry should express the number of full-time equivalents (FTE) for personnel</t>
  </si>
  <si>
    <t>responsible for first line supervision of operations, the medical communications</t>
  </si>
  <si>
    <t>of part-time employees filling a full-time position.  Each position level constitutes</t>
  </si>
  <si>
    <t>a level of salary.  For example, the number entered for “Operations Supervisor 1”</t>
  </si>
  <si>
    <t>Operations Supervisor 1</t>
  </si>
  <si>
    <t>Fleet Maintenance Supervisor 1</t>
  </si>
  <si>
    <t>Fleet Maintenance Supervisor 2</t>
  </si>
  <si>
    <t>Operations Supervisor 2</t>
  </si>
  <si>
    <t>Operations Supervisor 3</t>
  </si>
  <si>
    <t>continuing education and training that are paid at the overtime rate.  Do not</t>
  </si>
  <si>
    <t>include continuing education or training hours that are conducted while</t>
  </si>
  <si>
    <t>The user may need to perform an off-line calculation in order to enter an</t>
  </si>
  <si>
    <t xml:space="preserve">accurate value in this field.  </t>
  </si>
  <si>
    <t>paid employees.  The user may need to perform an off-line calculation in order to</t>
  </si>
  <si>
    <t>enter an accurate value in this field.</t>
  </si>
  <si>
    <t>Estimate the average annual cost of additional benefits.  The user may need to perform</t>
  </si>
  <si>
    <t>provide sample costs which the user may choose to replace with more specific descriptions.</t>
  </si>
  <si>
    <t>Childcare Program</t>
  </si>
  <si>
    <t>Employee Fitness Program</t>
  </si>
  <si>
    <t>Employee Wellness Program</t>
  </si>
  <si>
    <t>Employee Assistance Program</t>
  </si>
  <si>
    <t>In this section, the user enters general service area data.  The source of this information may include</t>
  </si>
  <si>
    <t>the RFP document, the provider’s experience in this service area or the provider’s experience in</t>
  </si>
  <si>
    <t>Type of Service</t>
  </si>
  <si>
    <t>hours that are not replaced with any additional hours.  For example, if the operation</t>
  </si>
  <si>
    <t>Operations Headquarters Facility</t>
  </si>
  <si>
    <t>Administrative Headquarters Facility</t>
  </si>
  <si>
    <t>straight-line depreciation, or the computed annual usage cost using the assumption that all major</t>
  </si>
  <si>
    <t>indirect costs that the user may replace with more specific item descriptions.</t>
  </si>
  <si>
    <t>patient charge increases the collection rate decreases.  Nonetheless,</t>
  </si>
  <si>
    <r>
      <t>Total Costs</t>
    </r>
    <r>
      <rPr>
        <sz val="10"/>
        <rFont val="Times New Roman"/>
        <family val="1"/>
      </rPr>
      <t xml:space="preserve"> - Total costs are the total of all direct and indirect costs and represent the cost of operations.  If this option is chosen by the user, indirect costs may be</t>
    </r>
  </si>
  <si>
    <t>PRETAX SURPLUS (DEFICIT)</t>
  </si>
  <si>
    <t>Income Tax</t>
  </si>
  <si>
    <t>8a</t>
  </si>
  <si>
    <t>8b</t>
  </si>
  <si>
    <t>8c</t>
  </si>
  <si>
    <t>6a</t>
  </si>
  <si>
    <t>6b</t>
  </si>
  <si>
    <t>Transports</t>
  </si>
  <si>
    <t>Number of Transports Billed</t>
  </si>
  <si>
    <t>OTHER AMBULANCE REVENUES</t>
  </si>
  <si>
    <t>Total: Other Ambulance Revenues</t>
  </si>
  <si>
    <t>Holiday Hours</t>
  </si>
  <si>
    <r>
      <t xml:space="preserve">Average </t>
    </r>
    <r>
      <rPr>
        <b/>
        <u val="single"/>
        <sz val="10"/>
        <rFont val="Times New Roman"/>
        <family val="1"/>
      </rPr>
      <t>Annual</t>
    </r>
  </si>
  <si>
    <t>Holiday</t>
  </si>
  <si>
    <t>Hourly Rate</t>
  </si>
  <si>
    <t>annual revenue inflation rate.  The user must perform an off-line calculation</t>
  </si>
  <si>
    <t>analysis, it is possible that some service areas may be subject to payment</t>
  </si>
  <si>
    <t>Percent Increase/Decrease in Service Requests</t>
  </si>
  <si>
    <t>Number of Service Requests</t>
  </si>
  <si>
    <t>discounts.  Some sources of revenue may be increased annually by a standard</t>
  </si>
  <si>
    <t>amount, such as the Consumer Price Index – Urban (CPI-U) established by</t>
  </si>
  <si>
    <t>the Department of Labor, Bureau of Labor Statistics (found at</t>
  </si>
  <si>
    <t>y1</t>
  </si>
  <si>
    <t>y2</t>
  </si>
  <si>
    <t>www.bls.gov/cpi/home.htm).  After taking into consideration all of the factors</t>
  </si>
  <si>
    <t>that will affect revenue over the five years of the analysis, enter the expected</t>
  </si>
  <si>
    <t>internal and external factors.  Enter the expected</t>
  </si>
  <si>
    <t>Income Tax Rate</t>
  </si>
  <si>
    <t>Estimate the annual amount of community tax support which contributes to the total</t>
  </si>
  <si>
    <t>revenue of the ambulance service provider.  These are revenues derived from local</t>
  </si>
  <si>
    <t>government tax sources.</t>
  </si>
  <si>
    <t>Revenue Sharing</t>
  </si>
  <si>
    <t>4a</t>
  </si>
  <si>
    <t>ambulance service with the local government.  Revenue sharing is a payment</t>
  </si>
  <si>
    <r>
      <t>Direct Cost.</t>
    </r>
    <r>
      <rPr>
        <sz val="10"/>
        <rFont val="Times New Roman"/>
        <family val="1"/>
      </rPr>
      <t xml:space="preserve">  A cost that can be traced specifically to a particular service or product,</t>
    </r>
  </si>
  <si>
    <t>of direct labor costs.  For example, by selecting “Percent Allocation,” the user may specify a percentage overhead allocation required</t>
  </si>
  <si>
    <t>by a parent corporation or required by a local government using enterprise fund accounting.  If “Input Actuals” is selected, the blue</t>
  </si>
  <si>
    <t>boxes below provide examples of shared indirect costs which the user may replace with more specific item descriptions.</t>
  </si>
  <si>
    <t>Replacement</t>
  </si>
  <si>
    <t>R=A+H+I+N+P+Q</t>
  </si>
  <si>
    <t>Q</t>
  </si>
  <si>
    <t>S</t>
  </si>
  <si>
    <t>T = R*S</t>
  </si>
  <si>
    <t>Q=A+H+I+N</t>
  </si>
  <si>
    <t>earning $45,000 per year in regular pay.  The blue boxes below provide sample</t>
  </si>
  <si>
    <t>earning $9 per hour in regular pay.  The boxes below provide sample position descriptions that</t>
  </si>
  <si>
    <t>administrative support personnel.  The blue boxes below provide sample costs that</t>
  </si>
  <si>
    <t>including costs for items or services that are provided by or shared with a parent</t>
  </si>
  <si>
    <r>
      <t>Indirect Cost.</t>
    </r>
    <r>
      <rPr>
        <sz val="10"/>
        <rFont val="Times New Roman"/>
        <family val="1"/>
      </rPr>
      <t xml:space="preserve">  A cost that cannot be traced specifically to a particular service or</t>
    </r>
  </si>
  <si>
    <t>product, including costs for items or services that are provided by or shared with</t>
  </si>
  <si>
    <t xml:space="preserve">For each type of insurance below, enter the cost of liability coverage associated with </t>
  </si>
  <si>
    <t>pool reserves necessary to cover claims payouts and other liability expenses.  If newly</t>
  </si>
  <si>
    <t>Total Population</t>
  </si>
  <si>
    <t>FINANCIAL MODEL</t>
  </si>
  <si>
    <t>Key Assumptions</t>
  </si>
  <si>
    <t>provided in an RFP, enter the actual growth rates for each year in the yellow input cells.</t>
  </si>
  <si>
    <t>vehicles, medical equipment, medical communications center equipment and software, fleet maintenance equipment,</t>
  </si>
  <si>
    <t>If applicable, estimate the annual amount of revenues shared by the</t>
  </si>
  <si>
    <t>Key to Input Cells</t>
  </si>
  <si>
    <t>Fuel Tax</t>
  </si>
  <si>
    <t>Other Taxes</t>
  </si>
  <si>
    <t>this project have extensive experience in public accounting, ambulance operations finance, cost accounting, economics, ambulance procurement processes, EMS</t>
  </si>
  <si>
    <t>Enter the relevant name/description in the field provided.</t>
  </si>
  <si>
    <t>Enter estimated costs for the first year of the analysis.</t>
  </si>
  <si>
    <t>Projected Surplus or Deficit."</t>
  </si>
  <si>
    <t>Dick Barnard, CPA; and Stanford University Professor Charles S. Horngren, Ph.D.</t>
  </si>
  <si>
    <t>Enter the first year of the analysis.</t>
  </si>
  <si>
    <t>overtime hours.  If personnel receive a holiday rate of pay that is higher than their overtime rate of pay, also specify the</t>
  </si>
  <si>
    <t>Rate Paid for Vacation and Sick Hours Replacement</t>
  </si>
  <si>
    <t>Other Employment Tax</t>
  </si>
  <si>
    <t>Vehicles and Fleet Maintenance Costs</t>
  </si>
  <si>
    <t>Fleet Repair and Maintenance</t>
  </si>
  <si>
    <t>Medical Supplies and Medical Equipment Costs</t>
  </si>
  <si>
    <t>Medical Equipment Repair and Maintenance</t>
  </si>
  <si>
    <t>Communications Equipment and Software</t>
  </si>
  <si>
    <t>Communications Equipment and Software Maintenance</t>
  </si>
  <si>
    <t>Note: The tax figures noted above are derived from inputs in field D16.  These</t>
  </si>
  <si>
    <t>actual costs by completing fields I13 through I16.</t>
  </si>
  <si>
    <t>Facility Repair and Maintenance</t>
  </si>
  <si>
    <t>Performance Security</t>
  </si>
  <si>
    <t>Miscellaneous Administrative and Other Operating Costs</t>
  </si>
  <si>
    <t>Now proceed to "Community Tax Support/Ambulance Fee Tradeoff Analysis."</t>
  </si>
  <si>
    <t>The financial model will encompass five years.</t>
  </si>
  <si>
    <t>Number of Total Transports</t>
  </si>
  <si>
    <t>in the first year of the analysis.</t>
  </si>
  <si>
    <t>Estimate the number of total transports</t>
  </si>
  <si>
    <t>first year of the analysis.</t>
  </si>
  <si>
    <t>Estimate the number of total unit hours in the</t>
  </si>
  <si>
    <t>enter the estimated number of transports where user fees are charged in field G6b.</t>
  </si>
  <si>
    <t>instructions.  First, enter the estimated number of total transports for the area covered by this analysis in field G6a.  Then, if different than the above number,</t>
  </si>
  <si>
    <t>by such contract payments and some transports outside these contracts are billed directly to the user, enter transport data according to the following</t>
  </si>
  <si>
    <t>FORWARD</t>
  </si>
  <si>
    <t>Enter number of ambulances</t>
  </si>
  <si>
    <t>Enter number of vehicles</t>
  </si>
  <si>
    <t>Gross Revenue</t>
  </si>
  <si>
    <t>REVENUE</t>
  </si>
  <si>
    <t>H=B+C+D+</t>
  </si>
  <si>
    <t>Note:  To ensure an accurate analysis, detailed data regarding all ambulance costs is required.  However, if this Model is completed</t>
  </si>
  <si>
    <t>State Unemployment Tax</t>
  </si>
  <si>
    <t>Federal Unemployment Tax</t>
  </si>
  <si>
    <t>Less: (Shared Revenue)</t>
  </si>
  <si>
    <t>E+F+G</t>
  </si>
  <si>
    <t>M</t>
  </si>
  <si>
    <t>Skills</t>
  </si>
  <si>
    <t>Upgrade</t>
  </si>
  <si>
    <t>payments, the computed straight-line depreciation, or the computed annual usage cost using the</t>
  </si>
  <si>
    <t>the computed straight-line depreciation, or the computed annual usage cost using the assumption</t>
  </si>
  <si>
    <t>depreciation, or the computed annual usage cost using the assumption that all major equipment has a</t>
  </si>
  <si>
    <t>Stretchers</t>
  </si>
  <si>
    <t>Defibrillators / Monitors</t>
  </si>
  <si>
    <t>IV Pumps</t>
  </si>
  <si>
    <t>Computer Aided Dispatch System</t>
  </si>
  <si>
    <t>Radio Infrastructure System</t>
  </si>
  <si>
    <t>Telecommunications System</t>
  </si>
  <si>
    <t>Backup Power System</t>
  </si>
  <si>
    <t>Furnishings</t>
  </si>
  <si>
    <t>the computed straight-line depreciation, or the computed annual usage cost using the assumption that</t>
  </si>
  <si>
    <t>high-performance emergency ambulance service systems achieve the highest levels of clinical performance and response-time reliability while simultaneously maximizing</t>
  </si>
  <si>
    <t>or provider’s experience in similar service areas.  Certain off-line calculations may be required by the user such as determining the expected</t>
  </si>
  <si>
    <t xml:space="preserve">of service, the user may need to complete some off-line calculations that account for the different characteristics of </t>
  </si>
  <si>
    <t>the characteristics of payers, including the federal Medicare program, the state Medicaid program, commercial insurers,</t>
  </si>
  <si>
    <t>it is recommended that the user obtain detailed transport and ambulance billing information from the appropriate source.  If these</t>
  </si>
  <si>
    <r>
      <t>Value of Asset Use</t>
    </r>
    <r>
      <rPr>
        <sz val="10"/>
        <rFont val="Times New Roman"/>
        <family val="1"/>
      </rPr>
      <t xml:space="preserve"> - Assets are economic resources that a company owns and that are expected to benefit future activities. </t>
    </r>
  </si>
  <si>
    <t xml:space="preserve"> amount based on its useful life.  For leased assets, enter the total annual lease payments.  For assets obtained from a parent</t>
  </si>
  <si>
    <t>for each asset listed above using a standard methodology.  For purchased assets, compute the straight-line annual depreciation</t>
  </si>
  <si>
    <t>organization or provided by local government, compute an equivalent annual usage cost based on the useful life of the asset.  In</t>
  </si>
  <si>
    <t>Upon entering data into all of the input cells, the Model then calculates the projected revenues and costs associated with performing</t>
  </si>
  <si>
    <t>charged to all patients.  This amount is the base rate per transport, plus the</t>
  </si>
  <si>
    <t>Enter the average patient charge per transport, including mileage, normally</t>
  </si>
  <si>
    <t>Capitated Payments from Commercial Insurers</t>
  </si>
  <si>
    <t>commercial insurers, grants, standby services, special event coverage, disaster services, interest income,</t>
  </si>
  <si>
    <t xml:space="preserve">the percentage of hours paid at the rate indicated (the total must equal 100%). </t>
  </si>
  <si>
    <t xml:space="preserve">usage cost using the assumption that all major equipment has a useful life of five years.  Enter the total annual </t>
  </si>
  <si>
    <t xml:space="preserve">expressed as the total annual lease payments, the computed straight-line depreciation, or the computed annual </t>
  </si>
  <si>
    <t>Portable Suction Units</t>
  </si>
  <si>
    <t>as the total annual lease payments, the computed straight-line depreciation, or the computed annual usage cost</t>
  </si>
  <si>
    <t>Estimate the annual cost of capitalized medical communications center equipment and software (such as computer</t>
  </si>
  <si>
    <t>the sample items in the blue boxes below with a description of all capitalized medical communications center equipment.</t>
  </si>
  <si>
    <t>Ambulance Contract or Subcontract</t>
  </si>
  <si>
    <t>Loaned Vehicles</t>
  </si>
  <si>
    <t>Shared Fleet Maintenance Services</t>
  </si>
  <si>
    <t>the total annual lease payments, the computed straight-line depreciation, or the computed annual usage cost</t>
  </si>
  <si>
    <t xml:space="preserve">This category includes cost of capitalized office and billing system computer equipment and software expressed as </t>
  </si>
  <si>
    <t>the sample items in the blue boxes below with a description of all capitalized information technology systems.</t>
  </si>
  <si>
    <t>surplus equals the difference between pretax surplus and income tax.  Income tax equals the income tax rate multiplied by pretax surplus or deficit.  The</t>
  </si>
  <si>
    <t>price to the community includes any net surplus or deficit.</t>
  </si>
  <si>
    <t>This section provides community leaders and ambulance administrators with the data necessary to determine the emergency ambulance service's financing strategy.  This strategy involves making</t>
  </si>
  <si>
    <t>Using data entered by the user, the amounts in the pink boxes below form the foundation for determining both end points in the Community Tax Support/Ambulance Fee Tradeoff Chart, establishing</t>
  </si>
  <si>
    <t>the range of policy options available to community leaders.  If there is zero local tax support, the average patient charge (i.e., the average total amount normally charged to all patients) needs to be</t>
  </si>
  <si>
    <t>set at a level that is higher than total cost per transport in order to generate enough cash collections to cover the cost of operations.  If there are no user fee revenues, then the tax support per</t>
  </si>
  <si>
    <t>capita is equal to total cost per transport.  Therefore, based on the above data:</t>
  </si>
  <si>
    <t>patient charge may be decreased or increased, respectively.</t>
  </si>
  <si>
    <t>Option 2 allows the user to determine the required level of tax support per capita at a specified level of average patient charge.  As community tax support is increased or decreased, the average</t>
  </si>
  <si>
    <t>the total net revenue amount for each of the remaining four years.</t>
  </si>
  <si>
    <t xml:space="preserve"> </t>
  </si>
  <si>
    <t>The following information is derived from the data the user entered into this Model:</t>
  </si>
  <si>
    <t>Total Cost (Including Surplus)</t>
  </si>
  <si>
    <r>
      <t xml:space="preserve">Hallmark 1 – </t>
    </r>
    <r>
      <rPr>
        <sz val="10"/>
        <rFont val="Times New Roman"/>
        <family val="1"/>
      </rPr>
      <t xml:space="preserve">Hold the emergency ambulance service accountable.  </t>
    </r>
  </si>
  <si>
    <t xml:space="preserve">  </t>
  </si>
  <si>
    <t>utilize information based on the current ambulance system design or the service area’s Request for Proposal (RFP) document.  In order to</t>
  </si>
  <si>
    <t>complete the Model, the user must first collect the necessary information.  The sources of this information may include budgets, financial</t>
  </si>
  <si>
    <t xml:space="preserve">records, audited financial statements, tax records, cost reports, bond applications, RFPs, and the provider’s experience in this service area </t>
  </si>
  <si>
    <t>Estimate the annual corporate (i.e., business) income tax</t>
  </si>
  <si>
    <t>Estimate the total population of the service area.</t>
  </si>
  <si>
    <t>heading might be the name of entity that is the subject of this analysis or</t>
  </si>
  <si>
    <t>REVENUES</t>
  </si>
  <si>
    <t>Transport Volume Percent by Payer Type</t>
  </si>
  <si>
    <t>Based on the total volume of transports entered in field G6a (or G6b, if applicable),</t>
  </si>
  <si>
    <t>source of this information may include the RFP document, the provider’s experience</t>
  </si>
  <si>
    <t>estimate the percentage of transports that are attributed to each type of payer.  The</t>
  </si>
  <si>
    <t>Net Revenue Per Transport by Payer Type</t>
  </si>
  <si>
    <t>Estimate the average net revenue per transport for each type of payer.  This value is equivalent</t>
  </si>
  <si>
    <t>affecting each payer type must be considered, such as the new Medicare fee schedule, changing state</t>
  </si>
  <si>
    <t>such as co-response services.  The Model will deduct this amount</t>
  </si>
  <si>
    <t>to calculate net revenue.  If revenue sharing is applicable, enter a</t>
  </si>
  <si>
    <t>Estimate the additional net revenues that are not related to ambulance transports.  The sources</t>
  </si>
  <si>
    <t>of these revenues may include ambulance service contract payments, capitated payments from</t>
  </si>
  <si>
    <t>Ambulance Service Contract Payment</t>
  </si>
  <si>
    <t>payments (along with other ambulance revenues, as applicable) in field R5.</t>
  </si>
  <si>
    <t>COST DEFINITIONS</t>
  </si>
  <si>
    <t>Note:  If some or all transports are covered by an ambulance service contract payment</t>
  </si>
  <si>
    <t xml:space="preserve">(i.e., the service does not bill users for those transports) and some transports outside </t>
  </si>
  <si>
    <t>with this data.  Then, enter the revenue data associated with the ambulance service contract</t>
  </si>
  <si>
    <t>this contract are billed directly to the user, enter revenue data according to the following</t>
  </si>
  <si>
    <t>The following terms apply to the data input fields:</t>
  </si>
  <si>
    <t>DIRECT COSTS</t>
  </si>
  <si>
    <t>include operations labor, vehicles and fleet maintenance, medical supplies and equipment,</t>
  </si>
  <si>
    <t>and medical communication center equipment.  Shared direct costs include items or services</t>
  </si>
  <si>
    <t>are three mechanics at level one earning $12.00 per hour in regular pay.  These fields</t>
  </si>
  <si>
    <t>public information officer, quality assurance coordinator, etc.  The blue boxes below</t>
  </si>
  <si>
    <t>can also be used for other hourly operations support personnel as well, such as scheduler,</t>
  </si>
  <si>
    <t>provide sample position descriptions that the user may choose to replace with more</t>
  </si>
  <si>
    <t>specific personnel descriptions.</t>
  </si>
  <si>
    <r>
      <t>Operations Personnel</t>
    </r>
    <r>
      <rPr>
        <sz val="10"/>
        <rFont val="Times New Roman"/>
        <family val="1"/>
      </rPr>
      <t xml:space="preserve"> - Enter the average regular hourly rate (i.e., "straight-time") for each position.</t>
    </r>
  </si>
  <si>
    <t>Differential</t>
  </si>
  <si>
    <r>
      <t xml:space="preserve">Average </t>
    </r>
    <r>
      <rPr>
        <b/>
        <u val="single"/>
        <sz val="10"/>
        <rFont val="Times New Roman"/>
        <family val="1"/>
      </rPr>
      <t>Weekly</t>
    </r>
  </si>
  <si>
    <t>Estimate the average annual cost of retirement benefits for operations personnel, expressed as a</t>
  </si>
  <si>
    <t>service.  After the estimated average vacation and sick hours are entered in the first year, the Model assumes</t>
  </si>
  <si>
    <t>Vehicle Licenses and Taxes</t>
  </si>
  <si>
    <t>INDIRECT COSTS</t>
  </si>
  <si>
    <t xml:space="preserve">10 overtime hours per week).  Average weekly overtime hours include both </t>
  </si>
  <si>
    <t>percentages are presented here for reference only.</t>
  </si>
  <si>
    <t>by completing fields I19 through I44.</t>
  </si>
  <si>
    <t>perform any of the functions below should be accounted for in the indirect labor cost section</t>
  </si>
  <si>
    <t>Estimate the annual cost for outsourcing accounting services and financial audits.</t>
  </si>
  <si>
    <t>Estimate the annual cost for outsourced purchasing services.</t>
  </si>
  <si>
    <t>Estimate the annual cost of any other taxes not otherwise included.</t>
  </si>
  <si>
    <t>EMS regulators for vehicle and employee certifications.</t>
  </si>
  <si>
    <t>Estimate the annual cost for interest paid on loans.</t>
  </si>
  <si>
    <t>Estimate the annual cost to provide performance security, such as purchasing a performance bond or</t>
  </si>
  <si>
    <t>letter of credit, amortized over the five year period of this analysis.</t>
  </si>
  <si>
    <t>by completing field I47.</t>
  </si>
  <si>
    <t>DATA INPUT SECTION COMPLETED.</t>
  </si>
  <si>
    <t>FOR FINANCIAL MODEL RESULTS, GO TO SCHEDULE 1.</t>
  </si>
  <si>
    <t>Community Tax Support/Ambulance Fee Tradeoff Chart</t>
  </si>
  <si>
    <t>returns.  For example, a 10 percent rate increase results in less than a 10</t>
  </si>
  <si>
    <r>
      <t>Revenue</t>
    </r>
    <r>
      <rPr>
        <sz val="10"/>
        <rFont val="Times New Roman"/>
        <family val="1"/>
      </rPr>
      <t xml:space="preserve"> - For the first year of the analysis, gross ambulance fee revenue is calculated by multiplying total transports by the average patient charge (see Schedule A-1). </t>
    </r>
  </si>
  <si>
    <t>remaining four years of the analysis is calculated as follows.  First, total transports (which increases or decreases according to the rate defined by the user in field G5) is</t>
  </si>
  <si>
    <t>user in field G8a), equaling the gross ambulance fee revenue (including inflation).  Revenue amounts in future years use the same calculation and adjust for changes in inflation</t>
  </si>
  <si>
    <r>
      <t>Total Net Revenue</t>
    </r>
    <r>
      <rPr>
        <sz val="10"/>
        <rFont val="Times New Roman"/>
        <family val="1"/>
      </rPr>
      <t xml:space="preserve"> - Total net revenue is the total of expected cash collections from ambulance fees, plus revenues derived from local government tax sources, minus</t>
    </r>
  </si>
  <si>
    <r>
      <t>Projected Surplus (Deficit)</t>
    </r>
    <r>
      <rPr>
        <sz val="10"/>
        <rFont val="Times New Roman"/>
        <family val="1"/>
      </rPr>
      <t xml:space="preserve"> - The difference between total net revenue and total costs is the projected surplus or deficit.</t>
    </r>
  </si>
  <si>
    <r>
      <t>Net Projected Surplus (Deficit)</t>
    </r>
    <r>
      <rPr>
        <sz val="10"/>
        <rFont val="Times New Roman"/>
        <family val="1"/>
      </rPr>
      <t xml:space="preserve"> - If the provider is subject to income taxes (such as for a private for-profit ambulance service) and if there is a surplus, net projected</t>
    </r>
  </si>
  <si>
    <t>Category</t>
  </si>
  <si>
    <t>Volume</t>
  </si>
  <si>
    <t>Percentage</t>
  </si>
  <si>
    <t>Gross</t>
  </si>
  <si>
    <t>Revenue</t>
  </si>
  <si>
    <t>Collection</t>
  </si>
  <si>
    <t>Medicaid</t>
  </si>
  <si>
    <t>Commercial Insurance</t>
  </si>
  <si>
    <t>Private Pay</t>
  </si>
  <si>
    <t>Other</t>
  </si>
  <si>
    <t>Charge</t>
  </si>
  <si>
    <t>Transport</t>
  </si>
  <si>
    <t>First Year of Analysis</t>
  </si>
  <si>
    <t>Inflation Rates</t>
  </si>
  <si>
    <t>Number of Unit Hours</t>
  </si>
  <si>
    <t>Heading</t>
  </si>
  <si>
    <t>B=Transports*A</t>
  </si>
  <si>
    <t>D=B*C</t>
  </si>
  <si>
    <t>F=B*E</t>
  </si>
  <si>
    <t>G=F/D</t>
  </si>
  <si>
    <t>Average Patient</t>
  </si>
  <si>
    <t>Collected</t>
  </si>
  <si>
    <t>@</t>
  </si>
  <si>
    <t>NET PROJECTED SURPLUS (DEFICIT)</t>
  </si>
  <si>
    <t>REVENUE, COSTS, AND PROJECTED SURPLUS OR DEFICIT</t>
  </si>
  <si>
    <t>Community Tax Support</t>
  </si>
  <si>
    <t>Other Ambulance Revenues</t>
  </si>
  <si>
    <t>Number of Management Personnel</t>
  </si>
  <si>
    <t>Number of Administrative Support Personnel</t>
  </si>
  <si>
    <t>Number of Operations Support Personnel</t>
  </si>
  <si>
    <t>Number of Operations Personnel</t>
  </si>
  <si>
    <t>Hours Worked by Hourly Personnel</t>
  </si>
  <si>
    <t>To Schedule B</t>
  </si>
  <si>
    <t>To Schedule 1</t>
  </si>
  <si>
    <t>(from Sch. B-1)</t>
  </si>
  <si>
    <t>(from Sch. B-2)</t>
  </si>
  <si>
    <t>(from Sch. B-3)</t>
  </si>
  <si>
    <t>(from Sch. B-4)</t>
  </si>
  <si>
    <t>(from Sch. B-5)</t>
  </si>
  <si>
    <t>Continuing Education and Training Hours</t>
  </si>
  <si>
    <t>Health Benefits</t>
  </si>
  <si>
    <t>Retirement Benefits</t>
  </si>
  <si>
    <t>Number of Vacation and Sick Hours</t>
  </si>
  <si>
    <t>Social Security Tax</t>
  </si>
  <si>
    <t>Miscellaneous Personnel Costs</t>
  </si>
  <si>
    <t>Fuel</t>
  </si>
  <si>
    <t>Medical Supplies</t>
  </si>
  <si>
    <t>Medical Equipment</t>
  </si>
  <si>
    <t>Other Shared Direct Costs</t>
  </si>
  <si>
    <t>Actual Costs</t>
  </si>
  <si>
    <t>Fleet Maintenance Facility</t>
  </si>
  <si>
    <t>Medical Communications Center Facility</t>
  </si>
  <si>
    <t>Station/Post Location Facilities</t>
  </si>
  <si>
    <t>Training/Education Facility</t>
  </si>
  <si>
    <t>Other Facilities</t>
  </si>
  <si>
    <t>Property Taxes</t>
  </si>
  <si>
    <t>Actual costs</t>
  </si>
  <si>
    <t>Purchase Insurance Coverage or Self-Insured</t>
  </si>
  <si>
    <t>Professional Liability Insurance</t>
  </si>
  <si>
    <t>Other Insurance</t>
  </si>
  <si>
    <t>Legal</t>
  </si>
  <si>
    <t>Billing</t>
  </si>
  <si>
    <t>Purchasing</t>
  </si>
  <si>
    <t>Training and Education</t>
  </si>
  <si>
    <t>Risk Management</t>
  </si>
  <si>
    <t>Interest Paid on Borrowed Funds</t>
  </si>
  <si>
    <t>Performance Penalties</t>
  </si>
  <si>
    <t>Accreditation</t>
  </si>
  <si>
    <t>the annual premiums for each type of insurance.  If self-insured, indicate the annual risk</t>
  </si>
  <si>
    <t>Description</t>
  </si>
  <si>
    <t>Year</t>
  </si>
  <si>
    <t>the name of the service area.</t>
  </si>
  <si>
    <t>FY</t>
  </si>
  <si>
    <t>Estimate the average annual costs of retirement benefits, expressed as a</t>
  </si>
  <si>
    <t>Cost</t>
  </si>
  <si>
    <t>Schedule</t>
  </si>
  <si>
    <t>Fiscal Year</t>
  </si>
  <si>
    <t>Reference</t>
  </si>
  <si>
    <t>Total</t>
  </si>
  <si>
    <t>A</t>
  </si>
  <si>
    <t>Percent Increase/Decrease in Transports</t>
  </si>
  <si>
    <t>Data Input Instructions</t>
  </si>
  <si>
    <t>Please refer to the legend below, regarding cell input instructions.</t>
  </si>
  <si>
    <t>Type the heading that will appear at the top of the output schedules.  This</t>
  </si>
  <si>
    <t>Estimate the total annual payments to volunteers such as per diem rates, on-call</t>
  </si>
  <si>
    <t>percentage of current salaries.</t>
  </si>
  <si>
    <t>The costs below are non-labor related costs.  Therefore, any in-house personnel who</t>
  </si>
  <si>
    <t>below, in addition to other non-labor related expenses.</t>
  </si>
  <si>
    <t>Business Licenses and Taxes</t>
  </si>
  <si>
    <t>REVENUE:</t>
  </si>
  <si>
    <t>COSTS:</t>
  </si>
  <si>
    <t>Building and Facility Costs</t>
  </si>
  <si>
    <t>Total Net Revenue</t>
  </si>
  <si>
    <t xml:space="preserve">     Total Medical Communications Center Equipment Costs</t>
  </si>
  <si>
    <t>Miscellaneous Direct Costs</t>
  </si>
  <si>
    <t>MISCELLANEOUS DIRECT COSTS</t>
  </si>
  <si>
    <t>period, the user must make appropriate adjustments in all revenue and cost assumptions.  Enter the first year</t>
  </si>
  <si>
    <t>the selected provider to recoup its capital investment.  Although not recommended, if the user chooses to select a shorter</t>
  </si>
  <si>
    <t xml:space="preserve">     Total Shared Indirect Costs</t>
  </si>
  <si>
    <t>Direct Costs:</t>
  </si>
  <si>
    <t>B</t>
  </si>
  <si>
    <t>C</t>
  </si>
  <si>
    <t>D</t>
  </si>
  <si>
    <t>E</t>
  </si>
  <si>
    <t>Vehicle Liability Insurance</t>
  </si>
  <si>
    <t>F</t>
  </si>
  <si>
    <t>G</t>
  </si>
  <si>
    <t>H</t>
  </si>
  <si>
    <t>Total Direct Costs</t>
  </si>
  <si>
    <t>Indirect Costs:</t>
  </si>
  <si>
    <t>Total Indirect Costs</t>
  </si>
  <si>
    <t>I</t>
  </si>
  <si>
    <t>Total Costs</t>
  </si>
  <si>
    <t>J</t>
  </si>
  <si>
    <t>Position</t>
  </si>
  <si>
    <t>Overtime</t>
  </si>
  <si>
    <t>Retire.</t>
  </si>
  <si>
    <t>Hourly</t>
  </si>
  <si>
    <t>Rate</t>
  </si>
  <si>
    <t>Paramedic</t>
  </si>
  <si>
    <t>Health</t>
  </si>
  <si>
    <t>Comp.</t>
  </si>
  <si>
    <t>Benefits</t>
  </si>
  <si>
    <t>Cont. Ed.</t>
  </si>
  <si>
    <t>No. of</t>
  </si>
  <si>
    <t>Compensation</t>
  </si>
  <si>
    <t>Salary</t>
  </si>
  <si>
    <t>Care</t>
  </si>
  <si>
    <t>Costs</t>
  </si>
  <si>
    <t>FTEs</t>
  </si>
  <si>
    <t>&amp; Cont. Ed.</t>
  </si>
  <si>
    <t>n/a</t>
  </si>
  <si>
    <t>Postage and Freight</t>
  </si>
  <si>
    <t>training officer.  Permanent salary increases resulting from skills upgrade should be</t>
  </si>
  <si>
    <t>Estimate the annual amount for other direct costs that are shared with or provided</t>
  </si>
  <si>
    <t>General Liability Insurance</t>
  </si>
  <si>
    <t>Utilities</t>
  </si>
  <si>
    <t>Shared Facilities</t>
  </si>
  <si>
    <t>Shared Administrative Support Functions</t>
  </si>
  <si>
    <t>Shared Management Functions</t>
  </si>
  <si>
    <t>Other Hourly Operations Support 1</t>
  </si>
  <si>
    <t>Other Hourly Operations Support 2</t>
  </si>
  <si>
    <t>Other Hourly Operations Support 3</t>
  </si>
  <si>
    <t>Personnel Salaries</t>
  </si>
  <si>
    <t>To calculate indirect labor costs, the user must determine the composition of the workforce required</t>
  </si>
  <si>
    <t xml:space="preserve">to perform management and administrative support functions.  Indirect labor costs include salaries, </t>
  </si>
  <si>
    <t>and hourly administrative support personnel.</t>
  </si>
  <si>
    <t>The entry should express the number of full-time equivalents (FTE) for personnel responsible for</t>
  </si>
  <si>
    <t>accounting, billing, payroll, purchasing, human resources, marketing, public education, quality improvement,</t>
  </si>
  <si>
    <t>or a combination of part-time employees filling a full-time position.  Each position level constitutes a level</t>
  </si>
  <si>
    <t>Vice President 1</t>
  </si>
  <si>
    <t>General Manager 1</t>
  </si>
  <si>
    <t>Manager 1</t>
  </si>
  <si>
    <t>Vice President 2</t>
  </si>
  <si>
    <t>Manager 2</t>
  </si>
  <si>
    <t>Manager 3</t>
  </si>
  <si>
    <t>Director 1</t>
  </si>
  <si>
    <t>Director 2</t>
  </si>
  <si>
    <t>Director 3</t>
  </si>
  <si>
    <t>The entry should express the number of full-time equivalents (FTE) for hourly administrative support</t>
  </si>
  <si>
    <t xml:space="preserve">communications center, accounting, billing, payroll, human resources, marketing, public education, </t>
  </si>
  <si>
    <t xml:space="preserve">personnel including administrative assistants and clerks in operations, fleet maintenance, medical </t>
  </si>
  <si>
    <t>filling a full-time position.  Each position level constitutes a level of hourly wage.  For example, the</t>
  </si>
  <si>
    <t>OUTLINE</t>
  </si>
  <si>
    <t>Clerk 1</t>
  </si>
  <si>
    <t>Clerk 2</t>
  </si>
  <si>
    <t>Clerk 3</t>
  </si>
  <si>
    <t>Clerk 4</t>
  </si>
  <si>
    <t>Clerk 5</t>
  </si>
  <si>
    <t>Clerk 6</t>
  </si>
  <si>
    <t>Administrative Assistant 1</t>
  </si>
  <si>
    <t>Administrative Assistant 2</t>
  </si>
  <si>
    <t>Administrative Assistant 3</t>
  </si>
  <si>
    <t>Administrative Assistant 4</t>
  </si>
  <si>
    <t>Administrative Assistant 5</t>
  </si>
  <si>
    <t>Administrative Assistant 6</t>
  </si>
  <si>
    <t>Dues and Subscriptions</t>
  </si>
  <si>
    <t>Travel</t>
  </si>
  <si>
    <t>Marketing</t>
  </si>
  <si>
    <t>Public Education</t>
  </si>
  <si>
    <t>Human Resources</t>
  </si>
  <si>
    <t>Information Technology</t>
  </si>
  <si>
    <t>Quality Improvement</t>
  </si>
  <si>
    <t>Payroll Taxes</t>
  </si>
  <si>
    <t>FUTA</t>
  </si>
  <si>
    <t>Medicare</t>
  </si>
  <si>
    <t>SUTA</t>
  </si>
  <si>
    <t>Social</t>
  </si>
  <si>
    <t>State</t>
  </si>
  <si>
    <t>Disability</t>
  </si>
  <si>
    <t>Misc.</t>
  </si>
  <si>
    <t>Continued Education</t>
  </si>
  <si>
    <t>To Schedule G</t>
  </si>
  <si>
    <t>Payments to Volunteers</t>
  </si>
  <si>
    <t>R</t>
  </si>
  <si>
    <t>Other Expense Inflation Rate:</t>
  </si>
  <si>
    <t>Labor Inflation Rate:</t>
  </si>
  <si>
    <t>COMMUNITY TAX SUPPORT/AMBULANCE FEE TRADEOFF ANALYSIS</t>
  </si>
  <si>
    <t>Average Patient Charge</t>
  </si>
  <si>
    <t>Slope</t>
  </si>
  <si>
    <t>x2 =</t>
  </si>
  <si>
    <t>y2=</t>
  </si>
  <si>
    <t>option 1</t>
  </si>
  <si>
    <t>option 2</t>
  </si>
  <si>
    <t>Revenue Inflation Rate:</t>
  </si>
  <si>
    <t>Miscellaneous Benefits</t>
  </si>
  <si>
    <t>Medicare Tax</t>
  </si>
  <si>
    <t>State Disability Tax</t>
  </si>
  <si>
    <t>Subtotal</t>
  </si>
  <si>
    <t>Data Required</t>
  </si>
  <si>
    <t>Total Cost</t>
  </si>
  <si>
    <t>Collection Rate</t>
  </si>
  <si>
    <t>Total Population of Service Area</t>
  </si>
  <si>
    <t>Not Printed</t>
  </si>
  <si>
    <t>a</t>
  </si>
  <si>
    <t>aa</t>
  </si>
  <si>
    <t>Administrative and Other Operating Costs</t>
  </si>
  <si>
    <t>Unless specific data is otherwise noted in an RFP, the following are</t>
  </si>
  <si>
    <t>recommended sources of information for current inflation rates.  The user</t>
  </si>
  <si>
    <t>can utilize these recommended sources or enter another estimate.</t>
  </si>
  <si>
    <t>average annual increase in all salaries and wages.</t>
  </si>
  <si>
    <t xml:space="preserve">Annual salary increases may be determined based on </t>
  </si>
  <si>
    <t>Other ambulance expenses are typically a mix of</t>
  </si>
  <si>
    <t>medical and non-medical goods and services.  Information</t>
  </si>
  <si>
    <t>average annual increase in all other expenses.</t>
  </si>
  <si>
    <t>be found at www.bls.gov/cpi/home.htm.  Enter the expected</t>
  </si>
  <si>
    <t>Management Personnel</t>
  </si>
  <si>
    <t>Administrative Support Personnel</t>
  </si>
  <si>
    <t>Operations Support Personnel</t>
  </si>
  <si>
    <t>Operations Personnel</t>
  </si>
  <si>
    <t>For all hourly personnel, specify the average regular and overtime hours worked</t>
  </si>
  <si>
    <t>Average Weekly</t>
  </si>
  <si>
    <t>Regular Hours</t>
  </si>
  <si>
    <t>Overtime Hours</t>
  </si>
  <si>
    <t>Tax</t>
  </si>
  <si>
    <t>Sec. Tax</t>
  </si>
  <si>
    <t>Payroll</t>
  </si>
  <si>
    <t xml:space="preserve">Workers </t>
  </si>
  <si>
    <t>OT, Benefits</t>
  </si>
  <si>
    <t>Req. Hrs</t>
  </si>
  <si>
    <t>Of Cont.</t>
  </si>
  <si>
    <t>Ed./Year</t>
  </si>
  <si>
    <t>Salary, Taxes,</t>
  </si>
  <si>
    <t>Annual Payments to Volunteers</t>
  </si>
  <si>
    <t>MEDICAL COMMUNICATIONS CENTER EQUIPMENT COSTS</t>
  </si>
  <si>
    <t>In the selection box below, specify whether actual costs will be entered</t>
  </si>
  <si>
    <t>Total Building Lease/Purchase</t>
  </si>
  <si>
    <t>SHARED INDIRECT COSTS</t>
  </si>
  <si>
    <t>Net Revenue</t>
  </si>
  <si>
    <t>***IMPORTANT***</t>
  </si>
  <si>
    <t>per week for each wage level.  Once again, each position level constitutes a level</t>
  </si>
  <si>
    <t>Gross Ambulance Fee Revenue</t>
  </si>
  <si>
    <t>Collected Ambulance Fee Revenue</t>
  </si>
  <si>
    <t>y3</t>
  </si>
  <si>
    <t>y4</t>
  </si>
  <si>
    <t>Annual Miscellaneous Personnel Costs</t>
  </si>
  <si>
    <t>Ambulance Lease/Purchase</t>
  </si>
  <si>
    <t>Medical Communications Center Equipment Costs</t>
  </si>
  <si>
    <t>Building Lease/Purchase</t>
  </si>
  <si>
    <t>providing emergency ambulance service.  If you purchase insurance coverage, indicate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</si>
</sst>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_);\(&quot;$&quot;#,##0.0\)"/>
    <numFmt numFmtId="167" formatCode="_(* #,##0.000_);_(* \(#,##0.000\);_(* &quot;-&quot;??_);_(@_)"/>
    <numFmt numFmtId="168" formatCode="_(* #,##0.0000_);_(* \(#,##0.0000\);_(* &quot;-&quot;??_);_(@_)"/>
    <numFmt numFmtId="169" formatCode="#,##0;\(#,##0\)"/>
    <numFmt numFmtId="170" formatCode="#,##0_);\(&quot;$&quot;#,##0\)"/>
    <numFmt numFmtId="171" formatCode="&quot;$&quot;#,##0;\(&quot;$&quot;#,##0\)"/>
    <numFmt numFmtId="172" formatCode="#,##0;\(&quot;$&quot;#,##0\)"/>
    <numFmt numFmtId="173" formatCode="_(&quot;$&quot;* #,##0.0_);_(&quot;$&quot;* \(#,##0.0\);_(&quot;$&quot;* &quot;-&quot;_);_(@_)"/>
    <numFmt numFmtId="174" formatCode="_(&quot;$&quot;* #,##0.00_);_(&quot;$&quot;* \(#,##0.00\);_(&quot;$&quot;* &quot;-&quot;_);_(@_)"/>
    <numFmt numFmtId="175" formatCode="#,##0.0_);\(#,##0.0\)"/>
    <numFmt numFmtId="176" formatCode="_(&quot;$&quot;* #,##0.0_);_(&quot;$&quot;* \(#,##0.0\);_(&quot;$&quot;* &quot;-&quot;??_);_(@_)"/>
    <numFmt numFmtId="177" formatCode="_(&quot;$&quot;* #,##0_);_(&quot;$&quot;* \(#,##0\);_(&quot;$&quot;* &quot;-&quot;??_);_(@_)"/>
    <numFmt numFmtId="178" formatCode="0.000000"/>
    <numFmt numFmtId="179" formatCode="0.00000"/>
    <numFmt numFmtId="180" formatCode="0.0000"/>
    <numFmt numFmtId="181" formatCode="0.000"/>
    <numFmt numFmtId="182" formatCode="0.0"/>
    <numFmt numFmtId="183" formatCode="0.00000000"/>
    <numFmt numFmtId="184" formatCode="0.0000000"/>
    <numFmt numFmtId="185" formatCode="0.0%"/>
    <numFmt numFmtId="186" formatCode="&quot;$&quot;#,##0.000_);\(&quot;$&quot;#,##0.000\)"/>
    <numFmt numFmtId="187" formatCode="&quot;$&quot;#,##0.0000_);\(&quot;$&quot;#,##0.0000\)"/>
    <numFmt numFmtId="188" formatCode="&quot;$&quot;#,##0.00000_);\(&quot;$&quot;#,##0.00000\)"/>
    <numFmt numFmtId="189" formatCode="&quot;$&quot;#,##0.000000_);\(&quot;$&quot;#,##0.000000\)"/>
    <numFmt numFmtId="190" formatCode="&quot;$&quot;#,##0.0000000_);\(&quot;$&quot;#,##0.0000000\)"/>
    <numFmt numFmtId="191" formatCode="&quot;$&quot;#,##0.00000000_);\(&quot;$&quot;#,##0.00000000\)"/>
    <numFmt numFmtId="192" formatCode="0.000%"/>
    <numFmt numFmtId="193" formatCode="0.0000%"/>
    <numFmt numFmtId="194" formatCode="0.00000%"/>
    <numFmt numFmtId="195" formatCode="###0"/>
    <numFmt numFmtId="196" formatCode=";;;"/>
    <numFmt numFmtId="197" formatCode="#,##0.0"/>
    <numFmt numFmtId="198" formatCode="#,##0.0_);\(#,##0\)"/>
    <numFmt numFmtId="199" formatCode="_(* #,##0.0_);_(* \(#,##0.0\);_(* &quot;-&quot;?_);_(@_)"/>
    <numFmt numFmtId="200" formatCode="_(&quot;$&quot;* #,##0.0_);_(&quot;$&quot;* \(#,##0.0\);_(&quot;$&quot;* &quot;-&quot;?_);_(@_)"/>
    <numFmt numFmtId="201" formatCode="_(* #,##0.00000_);_(* \(#,##0.00000\);_(* &quot;-&quot;??_);_(@_)"/>
    <numFmt numFmtId="202" formatCode="&quot;$&quot;#,##0"/>
    <numFmt numFmtId="203" formatCode="&quot;Yes&quot;;&quot;Yes&quot;;&quot;No&quot;"/>
    <numFmt numFmtId="204" formatCode="&quot;True&quot;;&quot;True&quot;;&quot;False&quot;"/>
    <numFmt numFmtId="205" formatCode="&quot;On&quot;;&quot;On&quot;;&quot;Off&quot;"/>
    <numFmt numFmtId="206" formatCode="0_);\(0\)"/>
    <numFmt numFmtId="207" formatCode="_(* #,##0.000_);_(* \(#,##0.000\);_(* &quot;-&quot;???_);_(@_)"/>
    <numFmt numFmtId="208" formatCode="0.000000%"/>
    <numFmt numFmtId="209" formatCode="_(&quot;$&quot;* #,##0.000_);_(&quot;$&quot;* \(#,##0.000\);_(&quot;$&quot;* &quot;-&quot;???_);_(@_)"/>
    <numFmt numFmtId="210" formatCode="\$#,##0.0_);\(\$#,##0.0\)"/>
  </numFmts>
  <fonts count="68">
    <font>
      <sz val="10"/>
      <name val="Book Antiqua"/>
      <family val="0"/>
    </font>
    <font>
      <b/>
      <sz val="10"/>
      <name val="Book Antiqua"/>
      <family val="0"/>
    </font>
    <font>
      <i/>
      <sz val="10"/>
      <name val="Book Antiqua"/>
      <family val="0"/>
    </font>
    <font>
      <b/>
      <i/>
      <sz val="10"/>
      <name val="Book Antiqua"/>
      <family val="0"/>
    </font>
    <font>
      <sz val="10"/>
      <name val="Times New Roman"/>
      <family val="1"/>
    </font>
    <font>
      <sz val="8"/>
      <name val="Tahoma"/>
      <family val="2"/>
    </font>
    <font>
      <b/>
      <sz val="12"/>
      <name val="Times New Roman"/>
      <family val="1"/>
    </font>
    <font>
      <b/>
      <sz val="9"/>
      <name val="Times New Roman"/>
      <family val="1"/>
    </font>
    <font>
      <b/>
      <sz val="10"/>
      <name val="Times New Roman"/>
      <family val="1"/>
    </font>
    <font>
      <b/>
      <u val="single"/>
      <sz val="10"/>
      <name val="Times New Roman"/>
      <family val="1"/>
    </font>
    <font>
      <i/>
      <sz val="10"/>
      <name val="Times New Roman"/>
      <family val="1"/>
    </font>
    <font>
      <u val="single"/>
      <sz val="10"/>
      <name val="Times New Roman"/>
      <family val="1"/>
    </font>
    <font>
      <i/>
      <sz val="8"/>
      <name val="Times New Roman"/>
      <family val="1"/>
    </font>
    <font>
      <b/>
      <i/>
      <sz val="10"/>
      <name val="Times New Roman"/>
      <family val="1"/>
    </font>
    <font>
      <sz val="12"/>
      <name val="Times New Roman"/>
      <family val="1"/>
    </font>
    <font>
      <u val="single"/>
      <sz val="10"/>
      <color indexed="36"/>
      <name val="Book Antiqua"/>
      <family val="1"/>
    </font>
    <font>
      <u val="single"/>
      <sz val="10"/>
      <color indexed="12"/>
      <name val="Book Antiqua"/>
      <family val="1"/>
    </font>
    <font>
      <b/>
      <u val="single"/>
      <sz val="10"/>
      <color indexed="8"/>
      <name val="Times New Roman"/>
      <family val="1"/>
    </font>
    <font>
      <sz val="10"/>
      <color indexed="8"/>
      <name val="Times New Roman"/>
      <family val="1"/>
    </font>
    <font>
      <u val="single"/>
      <sz val="10"/>
      <color indexed="8"/>
      <name val="Times New Roman"/>
      <family val="1"/>
    </font>
    <font>
      <i/>
      <u val="single"/>
      <sz val="10"/>
      <name val="Times New Roman"/>
      <family val="1"/>
    </font>
    <font>
      <i/>
      <sz val="9"/>
      <name val="Times New Roman"/>
      <family val="1"/>
    </font>
    <font>
      <u val="single"/>
      <sz val="10"/>
      <color indexed="12"/>
      <name val="Times New Roman"/>
      <family val="1"/>
    </font>
    <font>
      <b/>
      <sz val="14"/>
      <name val="Times New Roman"/>
      <family val="1"/>
    </font>
    <font>
      <b/>
      <u val="single"/>
      <sz val="14"/>
      <name val="Times New Roman"/>
      <family val="1"/>
    </font>
    <font>
      <i/>
      <sz val="7"/>
      <name val="Times New Roman"/>
      <family val="1"/>
    </font>
    <font>
      <b/>
      <sz val="7"/>
      <name val="Times New Roman"/>
      <family val="1"/>
    </font>
    <font>
      <sz val="12"/>
      <name val="Symbol"/>
      <family val="1"/>
    </font>
    <font>
      <b/>
      <u val="single"/>
      <sz val="10"/>
      <color indexed="12"/>
      <name val="Book Antiqua"/>
      <family val="1"/>
    </font>
    <font>
      <b/>
      <i/>
      <u val="single"/>
      <sz val="10"/>
      <color indexed="10"/>
      <name val="Times New Roman"/>
      <family val="1"/>
    </font>
    <font>
      <sz val="10.5"/>
      <color indexed="8"/>
      <name val="Times New Roman"/>
      <family val="1"/>
    </font>
    <font>
      <sz val="17.75"/>
      <color indexed="8"/>
      <name val="Times New Roman"/>
      <family val="1"/>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5"/>
      <color indexed="8"/>
      <name val="Times New Roman"/>
      <family val="1"/>
    </font>
    <font>
      <b/>
      <sz val="17.7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1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4">
    <xf numFmtId="0" fontId="0" fillId="0" borderId="0" xfId="0" applyAlignment="1">
      <alignment/>
    </xf>
    <xf numFmtId="0" fontId="6" fillId="0" borderId="0" xfId="59" applyFont="1" applyAlignment="1">
      <alignment horizontal="centerContinuous"/>
      <protection/>
    </xf>
    <xf numFmtId="0" fontId="4" fillId="0" borderId="0" xfId="0" applyFont="1" applyAlignment="1">
      <alignment horizontal="centerContinuous"/>
    </xf>
    <xf numFmtId="0" fontId="4" fillId="0" borderId="0" xfId="59" applyFont="1" applyAlignment="1">
      <alignment horizontal="centerContinuous"/>
      <protection/>
    </xf>
    <xf numFmtId="0" fontId="4" fillId="0" borderId="0" xfId="59" applyFont="1">
      <alignment/>
      <protection/>
    </xf>
    <xf numFmtId="0" fontId="6" fillId="0" borderId="0" xfId="59" applyFont="1">
      <alignment/>
      <protection/>
    </xf>
    <xf numFmtId="0" fontId="4" fillId="0" borderId="0" xfId="59" applyFont="1" applyAlignment="1">
      <alignment horizontal="center"/>
      <protection/>
    </xf>
    <xf numFmtId="0" fontId="6" fillId="0" borderId="0" xfId="59" applyFont="1" applyAlignment="1">
      <alignment horizontal="center"/>
      <protection/>
    </xf>
    <xf numFmtId="0" fontId="7" fillId="0" borderId="0" xfId="59" applyFont="1" applyAlignment="1">
      <alignment horizontal="center"/>
      <protection/>
    </xf>
    <xf numFmtId="0" fontId="7" fillId="0" borderId="0" xfId="59" applyFont="1" applyAlignment="1" quotePrefix="1">
      <alignment horizontal="center"/>
      <protection/>
    </xf>
    <xf numFmtId="0" fontId="7" fillId="0" borderId="10" xfId="59" applyFont="1" applyBorder="1" applyAlignment="1">
      <alignment horizontal="centerContinuous"/>
      <protection/>
    </xf>
    <xf numFmtId="0" fontId="7" fillId="0" borderId="10" xfId="59" applyFont="1" applyBorder="1" applyAlignment="1" quotePrefix="1">
      <alignment horizontal="centerContinuous"/>
      <protection/>
    </xf>
    <xf numFmtId="0" fontId="8" fillId="0" borderId="0" xfId="59" applyFont="1" applyAlignment="1">
      <alignment horizontal="center"/>
      <protection/>
    </xf>
    <xf numFmtId="0" fontId="4" fillId="0" borderId="0" xfId="0" applyFont="1" applyAlignment="1">
      <alignment/>
    </xf>
    <xf numFmtId="0" fontId="8" fillId="0" borderId="0" xfId="59" applyFont="1" applyAlignment="1">
      <alignment horizontal="centerContinuous"/>
      <protection/>
    </xf>
    <xf numFmtId="0" fontId="8" fillId="0" borderId="0" xfId="59" applyFont="1" applyBorder="1" applyAlignment="1">
      <alignment horizontal="center"/>
      <protection/>
    </xf>
    <xf numFmtId="0" fontId="8" fillId="0" borderId="0" xfId="59" applyFont="1" applyBorder="1" applyAlignment="1">
      <alignment horizontal="centerContinuous"/>
      <protection/>
    </xf>
    <xf numFmtId="0" fontId="8" fillId="0" borderId="10" xfId="59" applyFont="1" applyBorder="1" applyAlignment="1">
      <alignment horizontal="centerContinuous"/>
      <protection/>
    </xf>
    <xf numFmtId="0" fontId="4" fillId="0" borderId="10" xfId="57" applyFont="1" applyBorder="1" applyAlignment="1">
      <alignment horizontal="centerContinuous"/>
      <protection/>
    </xf>
    <xf numFmtId="0" fontId="8" fillId="0" borderId="10" xfId="59" applyFont="1" applyBorder="1" applyAlignment="1">
      <alignment horizontal="center"/>
      <protection/>
    </xf>
    <xf numFmtId="9" fontId="8" fillId="0" borderId="10" xfId="62" applyFont="1" applyBorder="1" applyAlignment="1">
      <alignment horizontal="center"/>
    </xf>
    <xf numFmtId="185" fontId="8" fillId="0" borderId="10" xfId="62" applyNumberFormat="1" applyFont="1" applyBorder="1" applyAlignment="1">
      <alignment horizontal="center"/>
    </xf>
    <xf numFmtId="10" fontId="8" fillId="0" borderId="10" xfId="62" applyNumberFormat="1" applyFont="1" applyBorder="1" applyAlignment="1">
      <alignment horizontal="center"/>
    </xf>
    <xf numFmtId="0" fontId="4" fillId="0" borderId="0" xfId="57" applyFont="1">
      <alignment/>
      <protection/>
    </xf>
    <xf numFmtId="9" fontId="8" fillId="0" borderId="0" xfId="62" applyFont="1" applyAlignment="1">
      <alignment horizontal="center"/>
    </xf>
    <xf numFmtId="10" fontId="8" fillId="0" borderId="10" xfId="59" applyNumberFormat="1" applyFont="1" applyBorder="1" applyAlignment="1">
      <alignment horizontal="center"/>
      <protection/>
    </xf>
    <xf numFmtId="42" fontId="4" fillId="0" borderId="0" xfId="44" applyNumberFormat="1" applyFont="1" applyAlignment="1">
      <alignment/>
    </xf>
    <xf numFmtId="42" fontId="4" fillId="0" borderId="0" xfId="44" applyNumberFormat="1" applyFont="1" applyAlignment="1">
      <alignment horizontal="right"/>
    </xf>
    <xf numFmtId="5" fontId="4" fillId="0" borderId="0" xfId="59" applyNumberFormat="1" applyFont="1">
      <alignment/>
      <protection/>
    </xf>
    <xf numFmtId="41" fontId="4" fillId="0" borderId="0" xfId="59" applyNumberFormat="1" applyFont="1">
      <alignment/>
      <protection/>
    </xf>
    <xf numFmtId="165" fontId="4" fillId="0" borderId="0" xfId="42" applyNumberFormat="1" applyFont="1" applyAlignment="1">
      <alignment/>
    </xf>
    <xf numFmtId="0" fontId="4" fillId="0" borderId="0" xfId="59" applyFont="1" applyAlignment="1">
      <alignment horizontal="left"/>
      <protection/>
    </xf>
    <xf numFmtId="44" fontId="4" fillId="0" borderId="0" xfId="44" applyNumberFormat="1" applyFont="1" applyAlignment="1">
      <alignment/>
    </xf>
    <xf numFmtId="0" fontId="6" fillId="0" borderId="0" xfId="0" applyFont="1" applyAlignment="1">
      <alignment horizontal="left"/>
    </xf>
    <xf numFmtId="0" fontId="6" fillId="0" borderId="0" xfId="0" applyFont="1" applyAlignment="1">
      <alignment horizontal="centerContinuous"/>
    </xf>
    <xf numFmtId="0" fontId="9" fillId="0" borderId="0" xfId="0" applyFont="1" applyAlignment="1">
      <alignment/>
    </xf>
    <xf numFmtId="0" fontId="9" fillId="0" borderId="0" xfId="0" applyFont="1" applyAlignment="1">
      <alignment horizontal="left"/>
    </xf>
    <xf numFmtId="0" fontId="8" fillId="0" borderId="0" xfId="0" applyFont="1" applyAlignment="1">
      <alignment/>
    </xf>
    <xf numFmtId="0" fontId="4" fillId="0" borderId="0" xfId="0" applyFont="1" applyAlignment="1">
      <alignment horizontal="left"/>
    </xf>
    <xf numFmtId="0" fontId="4" fillId="0" borderId="0" xfId="0" applyFont="1" applyAlignment="1">
      <alignment/>
    </xf>
    <xf numFmtId="182" fontId="4" fillId="0" borderId="0" xfId="0" applyNumberFormat="1" applyFont="1" applyAlignment="1">
      <alignment/>
    </xf>
    <xf numFmtId="185" fontId="4" fillId="0" borderId="0" xfId="62" applyNumberFormat="1" applyFont="1" applyAlignment="1">
      <alignment/>
    </xf>
    <xf numFmtId="185" fontId="4" fillId="0" borderId="0" xfId="62" applyNumberFormat="1"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xf>
    <xf numFmtId="0" fontId="4" fillId="0" borderId="0" xfId="0" applyFont="1" applyBorder="1" applyAlignment="1">
      <alignment horizontal="center"/>
    </xf>
    <xf numFmtId="165" fontId="4" fillId="0" borderId="0" xfId="42" applyNumberFormat="1" applyFont="1" applyBorder="1" applyAlignment="1">
      <alignment horizontal="center"/>
    </xf>
    <xf numFmtId="0" fontId="4" fillId="0" borderId="0" xfId="0" applyFont="1" applyAlignment="1">
      <alignment horizontal="right"/>
    </xf>
    <xf numFmtId="195" fontId="4" fillId="0" borderId="0" xfId="0" applyNumberFormat="1" applyFont="1" applyBorder="1" applyAlignment="1">
      <alignment/>
    </xf>
    <xf numFmtId="196" fontId="4" fillId="0" borderId="0" xfId="0" applyNumberFormat="1" applyFont="1" applyAlignment="1">
      <alignment/>
    </xf>
    <xf numFmtId="195" fontId="4" fillId="0" borderId="0" xfId="0" applyNumberFormat="1" applyFont="1" applyBorder="1" applyAlignment="1">
      <alignment horizontal="center"/>
    </xf>
    <xf numFmtId="5" fontId="4" fillId="0" borderId="0" xfId="0" applyNumberFormat="1" applyFont="1" applyBorder="1" applyAlignment="1">
      <alignment/>
    </xf>
    <xf numFmtId="0" fontId="8" fillId="0" borderId="0" xfId="58" applyFont="1" applyAlignment="1">
      <alignment horizontal="center"/>
      <protection/>
    </xf>
    <xf numFmtId="195" fontId="8" fillId="0" borderId="10" xfId="58" applyNumberFormat="1" applyFont="1" applyBorder="1" applyAlignment="1" quotePrefix="1">
      <alignment horizontal="center"/>
      <protection/>
    </xf>
    <xf numFmtId="0" fontId="9" fillId="0" borderId="0" xfId="58" applyFont="1" applyAlignment="1" quotePrefix="1">
      <alignment horizontal="center"/>
      <protection/>
    </xf>
    <xf numFmtId="0" fontId="8" fillId="0" borderId="10" xfId="58" applyFont="1" applyBorder="1" applyAlignment="1" quotePrefix="1">
      <alignment horizontal="center"/>
      <protection/>
    </xf>
    <xf numFmtId="0" fontId="8" fillId="0" borderId="0" xfId="58" applyFont="1" applyBorder="1" applyAlignment="1" quotePrefix="1">
      <alignment horizontal="center"/>
      <protection/>
    </xf>
    <xf numFmtId="5" fontId="4" fillId="0" borderId="0" xfId="42" applyNumberFormat="1" applyFont="1" applyAlignment="1">
      <alignment/>
    </xf>
    <xf numFmtId="0" fontId="4" fillId="0" borderId="0" xfId="0" applyFont="1" applyBorder="1" applyAlignment="1">
      <alignment/>
    </xf>
    <xf numFmtId="0" fontId="9" fillId="0" borderId="0" xfId="58" applyFont="1" applyAlignment="1">
      <alignment/>
      <protection/>
    </xf>
    <xf numFmtId="0" fontId="4" fillId="0" borderId="0" xfId="58" applyFont="1">
      <alignment/>
      <protection/>
    </xf>
    <xf numFmtId="3" fontId="4" fillId="0" borderId="0" xfId="58" applyNumberFormat="1" applyFont="1">
      <alignment/>
      <protection/>
    </xf>
    <xf numFmtId="0" fontId="10" fillId="0" borderId="0" xfId="59" applyFont="1" applyAlignment="1">
      <alignment horizontal="left"/>
      <protection/>
    </xf>
    <xf numFmtId="0" fontId="10" fillId="0" borderId="0" xfId="58" applyFont="1">
      <alignment/>
      <protection/>
    </xf>
    <xf numFmtId="43" fontId="4" fillId="0" borderId="0" xfId="42" applyFont="1" applyFill="1" applyAlignment="1">
      <alignment/>
    </xf>
    <xf numFmtId="0" fontId="4" fillId="0" borderId="0" xfId="0" applyFont="1" applyFill="1" applyAlignment="1">
      <alignment/>
    </xf>
    <xf numFmtId="43" fontId="8" fillId="0" borderId="0" xfId="42" applyFont="1" applyFill="1" applyAlignment="1">
      <alignment horizontal="centerContinuous"/>
    </xf>
    <xf numFmtId="1" fontId="8" fillId="0" borderId="10" xfId="42" applyNumberFormat="1" applyFont="1" applyFill="1" applyBorder="1" applyAlignment="1">
      <alignment horizontal="center"/>
    </xf>
    <xf numFmtId="42" fontId="4" fillId="0" borderId="0" xfId="0" applyNumberFormat="1" applyFont="1" applyFill="1" applyAlignment="1">
      <alignment/>
    </xf>
    <xf numFmtId="0" fontId="4" fillId="0" borderId="0" xfId="0" applyFont="1" applyAlignment="1" quotePrefix="1">
      <alignment/>
    </xf>
    <xf numFmtId="0" fontId="8" fillId="0" borderId="0" xfId="0" applyFont="1" applyAlignment="1">
      <alignment horizontal="centerContinuous"/>
    </xf>
    <xf numFmtId="41" fontId="4" fillId="0" borderId="0" xfId="0" applyNumberFormat="1" applyFont="1" applyAlignment="1">
      <alignment/>
    </xf>
    <xf numFmtId="0" fontId="8" fillId="0" borderId="0" xfId="0" applyFont="1" applyAlignment="1">
      <alignment horizontal="center"/>
    </xf>
    <xf numFmtId="41" fontId="4" fillId="0" borderId="0" xfId="44" applyNumberFormat="1" applyFont="1" applyAlignment="1">
      <alignment/>
    </xf>
    <xf numFmtId="0" fontId="8" fillId="0" borderId="0" xfId="0" applyFont="1" applyAlignment="1">
      <alignment horizontal="left" indent="2"/>
    </xf>
    <xf numFmtId="42" fontId="8" fillId="0" borderId="11" xfId="44" applyNumberFormat="1" applyFont="1" applyBorder="1" applyAlignment="1">
      <alignment/>
    </xf>
    <xf numFmtId="0" fontId="4" fillId="0" borderId="0" xfId="0" applyFont="1" applyAlignment="1" quotePrefix="1">
      <alignment horizontal="left" indent="2"/>
    </xf>
    <xf numFmtId="0" fontId="13" fillId="0" borderId="0" xfId="0" applyFont="1" applyAlignment="1">
      <alignment horizontal="center"/>
    </xf>
    <xf numFmtId="37" fontId="8" fillId="0" borderId="0" xfId="0" applyNumberFormat="1" applyFont="1" applyAlignment="1">
      <alignment horizontal="left"/>
    </xf>
    <xf numFmtId="0" fontId="8" fillId="0" borderId="0" xfId="0" applyFont="1" applyBorder="1" applyAlignment="1">
      <alignment horizontal="centerContinuous"/>
    </xf>
    <xf numFmtId="165" fontId="4" fillId="0" borderId="0" xfId="42" applyNumberFormat="1" applyFont="1" applyBorder="1" applyAlignment="1">
      <alignment horizontal="right"/>
    </xf>
    <xf numFmtId="0" fontId="4" fillId="0" borderId="0" xfId="0" applyFont="1" applyAlignment="1">
      <alignment horizontal="center"/>
    </xf>
    <xf numFmtId="0" fontId="8" fillId="0" borderId="0" xfId="0" applyFont="1" applyAlignment="1">
      <alignment horizontal="left"/>
    </xf>
    <xf numFmtId="177" fontId="4" fillId="0" borderId="0" xfId="44" applyNumberFormat="1" applyFont="1" applyBorder="1" applyAlignment="1">
      <alignment horizontal="right"/>
    </xf>
    <xf numFmtId="5" fontId="4" fillId="0" borderId="0" xfId="44" applyNumberFormat="1" applyFont="1" applyBorder="1" applyAlignment="1">
      <alignment/>
    </xf>
    <xf numFmtId="1" fontId="8" fillId="0" borderId="10" xfId="0" applyNumberFormat="1" applyFont="1" applyBorder="1" applyAlignment="1">
      <alignment horizontal="center"/>
    </xf>
    <xf numFmtId="42" fontId="4" fillId="0" borderId="0" xfId="0" applyNumberFormat="1" applyFont="1" applyAlignment="1">
      <alignment/>
    </xf>
    <xf numFmtId="5" fontId="13" fillId="0" borderId="0" xfId="0" applyNumberFormat="1" applyFont="1" applyAlignment="1">
      <alignment horizontal="center"/>
    </xf>
    <xf numFmtId="169" fontId="4" fillId="0" borderId="0" xfId="0" applyNumberFormat="1" applyFont="1" applyAlignment="1">
      <alignment/>
    </xf>
    <xf numFmtId="41" fontId="4" fillId="0" borderId="0" xfId="42" applyNumberFormat="1" applyFont="1" applyAlignment="1">
      <alignment/>
    </xf>
    <xf numFmtId="42" fontId="8" fillId="0" borderId="12" xfId="0" applyNumberFormat="1" applyFont="1" applyBorder="1" applyAlignment="1">
      <alignment horizontal="right"/>
    </xf>
    <xf numFmtId="42" fontId="4" fillId="0" borderId="0" xfId="42" applyNumberFormat="1" applyFont="1" applyAlignment="1">
      <alignment/>
    </xf>
    <xf numFmtId="43" fontId="4" fillId="0" borderId="0" xfId="0" applyNumberFormat="1" applyFont="1" applyAlignment="1">
      <alignment/>
    </xf>
    <xf numFmtId="41" fontId="4" fillId="0" borderId="10" xfId="42" applyNumberFormat="1" applyFont="1" applyBorder="1" applyAlignment="1">
      <alignment horizontal="right"/>
    </xf>
    <xf numFmtId="41" fontId="4" fillId="0" borderId="0" xfId="44" applyNumberFormat="1" applyFont="1" applyBorder="1" applyAlignment="1">
      <alignment horizontal="right"/>
    </xf>
    <xf numFmtId="0" fontId="4" fillId="0" borderId="0" xfId="0" applyFont="1" applyAlignment="1">
      <alignment horizontal="left" indent="2"/>
    </xf>
    <xf numFmtId="42" fontId="4" fillId="0" borderId="0" xfId="0" applyNumberFormat="1" applyFont="1" applyBorder="1" applyAlignment="1">
      <alignment/>
    </xf>
    <xf numFmtId="41" fontId="4" fillId="0" borderId="10" xfId="44" applyNumberFormat="1" applyFont="1" applyBorder="1" applyAlignment="1">
      <alignment/>
    </xf>
    <xf numFmtId="0" fontId="4" fillId="0" borderId="0" xfId="0" applyFont="1" applyAlignment="1">
      <alignment horizontal="left" indent="1"/>
    </xf>
    <xf numFmtId="0" fontId="4"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horizontal="right"/>
    </xf>
    <xf numFmtId="42" fontId="4" fillId="0" borderId="0" xfId="0" applyNumberFormat="1" applyFont="1" applyFill="1" applyBorder="1" applyAlignment="1">
      <alignment/>
    </xf>
    <xf numFmtId="0" fontId="4" fillId="0" borderId="0" xfId="58" applyFont="1" applyFill="1">
      <alignment/>
      <protection/>
    </xf>
    <xf numFmtId="0" fontId="10" fillId="0" borderId="0" xfId="58" applyFont="1" applyFill="1">
      <alignment/>
      <protection/>
    </xf>
    <xf numFmtId="3" fontId="4" fillId="0" borderId="0" xfId="58" applyNumberFormat="1" applyFont="1" applyFill="1">
      <alignment/>
      <protection/>
    </xf>
    <xf numFmtId="0" fontId="4" fillId="0" borderId="13" xfId="58" applyFont="1" applyFill="1" applyBorder="1">
      <alignment/>
      <protection/>
    </xf>
    <xf numFmtId="0" fontId="4" fillId="0" borderId="14" xfId="58" applyFont="1" applyFill="1" applyBorder="1">
      <alignment/>
      <protection/>
    </xf>
    <xf numFmtId="196" fontId="4" fillId="0" borderId="0" xfId="58" applyNumberFormat="1" applyFont="1" applyFill="1" applyBorder="1">
      <alignment/>
      <protection/>
    </xf>
    <xf numFmtId="0" fontId="4" fillId="0" borderId="15" xfId="58" applyFont="1" applyFill="1" applyBorder="1">
      <alignment/>
      <protection/>
    </xf>
    <xf numFmtId="0" fontId="4" fillId="0" borderId="0" xfId="0" applyFont="1" applyFill="1" applyBorder="1" applyAlignment="1">
      <alignment/>
    </xf>
    <xf numFmtId="6" fontId="4" fillId="0" borderId="0" xfId="0" applyNumberFormat="1" applyFont="1" applyFill="1" applyBorder="1" applyAlignment="1">
      <alignment/>
    </xf>
    <xf numFmtId="165" fontId="4" fillId="0" borderId="0" xfId="42" applyNumberFormat="1" applyFont="1" applyFill="1" applyBorder="1" applyAlignment="1">
      <alignment horizontal="right"/>
    </xf>
    <xf numFmtId="0" fontId="4" fillId="0" borderId="0" xfId="0" applyFont="1" applyBorder="1" applyAlignment="1">
      <alignment horizontal="centerContinuous"/>
    </xf>
    <xf numFmtId="0" fontId="4" fillId="0" borderId="0" xfId="0" applyFont="1" applyAlignment="1" quotePrefix="1">
      <alignment horizontal="right"/>
    </xf>
    <xf numFmtId="41" fontId="4" fillId="0" borderId="0" xfId="44" applyNumberFormat="1" applyFont="1" applyBorder="1" applyAlignment="1">
      <alignment/>
    </xf>
    <xf numFmtId="0" fontId="4" fillId="0" borderId="0" xfId="0" applyFont="1" applyAlignment="1">
      <alignment horizontal="left" indent="4"/>
    </xf>
    <xf numFmtId="10" fontId="4" fillId="0" borderId="0" xfId="0" applyNumberFormat="1" applyFont="1" applyAlignment="1">
      <alignment/>
    </xf>
    <xf numFmtId="0" fontId="4" fillId="0" borderId="10" xfId="0" applyFont="1" applyBorder="1" applyAlignment="1">
      <alignment horizontal="centerContinuous"/>
    </xf>
    <xf numFmtId="41" fontId="4" fillId="0" borderId="0" xfId="0" applyNumberFormat="1" applyFont="1" applyFill="1" applyBorder="1" applyAlignment="1">
      <alignment/>
    </xf>
    <xf numFmtId="0" fontId="8" fillId="0" borderId="0" xfId="59" applyFont="1">
      <alignment/>
      <protection/>
    </xf>
    <xf numFmtId="0" fontId="8" fillId="0" borderId="0" xfId="59" applyFont="1" applyAlignment="1" quotePrefix="1">
      <alignment/>
      <protection/>
    </xf>
    <xf numFmtId="182" fontId="8" fillId="0" borderId="11" xfId="59" applyNumberFormat="1" applyFont="1" applyBorder="1">
      <alignment/>
      <protection/>
    </xf>
    <xf numFmtId="42" fontId="8" fillId="0" borderId="12" xfId="42" applyNumberFormat="1" applyFont="1" applyBorder="1" applyAlignment="1">
      <alignment horizontal="right"/>
    </xf>
    <xf numFmtId="165" fontId="8" fillId="0" borderId="0" xfId="42" applyNumberFormat="1" applyFont="1" applyBorder="1" applyAlignment="1">
      <alignment horizontal="right"/>
    </xf>
    <xf numFmtId="0" fontId="4" fillId="0" borderId="10" xfId="0" applyFont="1" applyBorder="1" applyAlignment="1">
      <alignment/>
    </xf>
    <xf numFmtId="42" fontId="4" fillId="33" borderId="16" xfId="0" applyNumberFormat="1" applyFont="1" applyFill="1" applyBorder="1" applyAlignment="1">
      <alignment/>
    </xf>
    <xf numFmtId="42" fontId="4" fillId="34" borderId="16" xfId="0" applyNumberFormat="1" applyFont="1" applyFill="1" applyBorder="1" applyAlignment="1">
      <alignment/>
    </xf>
    <xf numFmtId="185" fontId="4" fillId="0" borderId="0" xfId="62" applyNumberFormat="1" applyFont="1" applyFill="1" applyAlignment="1">
      <alignment/>
    </xf>
    <xf numFmtId="41" fontId="4" fillId="34" borderId="16" xfId="0" applyNumberFormat="1" applyFont="1" applyFill="1" applyBorder="1" applyAlignment="1">
      <alignment/>
    </xf>
    <xf numFmtId="185" fontId="4" fillId="34" borderId="16" xfId="62" applyNumberFormat="1" applyFont="1" applyFill="1" applyBorder="1" applyAlignment="1">
      <alignment/>
    </xf>
    <xf numFmtId="1" fontId="4" fillId="34" borderId="16" xfId="0" applyNumberFormat="1" applyFont="1" applyFill="1" applyBorder="1" applyAlignment="1">
      <alignment/>
    </xf>
    <xf numFmtId="199" fontId="4" fillId="34" borderId="0" xfId="0" applyNumberFormat="1" applyFont="1" applyFill="1" applyBorder="1" applyAlignment="1">
      <alignment/>
    </xf>
    <xf numFmtId="10" fontId="4" fillId="34" borderId="16" xfId="62" applyNumberFormat="1" applyFont="1" applyFill="1" applyBorder="1" applyAlignment="1">
      <alignment/>
    </xf>
    <xf numFmtId="185" fontId="8" fillId="34" borderId="17" xfId="62" applyNumberFormat="1" applyFont="1" applyFill="1" applyBorder="1" applyAlignment="1">
      <alignment/>
    </xf>
    <xf numFmtId="0" fontId="8" fillId="34" borderId="18" xfId="0" applyFont="1" applyFill="1" applyBorder="1" applyAlignment="1">
      <alignment/>
    </xf>
    <xf numFmtId="185" fontId="8" fillId="34" borderId="18" xfId="62" applyNumberFormat="1" applyFont="1" applyFill="1" applyBorder="1" applyAlignment="1">
      <alignment/>
    </xf>
    <xf numFmtId="182" fontId="8" fillId="34" borderId="18" xfId="0" applyNumberFormat="1" applyFont="1" applyFill="1" applyBorder="1" applyAlignment="1">
      <alignment/>
    </xf>
    <xf numFmtId="0" fontId="8" fillId="34" borderId="19" xfId="0" applyFont="1" applyFill="1" applyBorder="1" applyAlignment="1">
      <alignment/>
    </xf>
    <xf numFmtId="1" fontId="8" fillId="0" borderId="10" xfId="58" applyNumberFormat="1" applyFont="1" applyBorder="1" applyAlignment="1" quotePrefix="1">
      <alignment horizontal="center"/>
      <protection/>
    </xf>
    <xf numFmtId="0" fontId="4" fillId="0" borderId="0" xfId="0" applyFont="1" applyAlignment="1" quotePrefix="1">
      <alignment horizontal="center"/>
    </xf>
    <xf numFmtId="0" fontId="7" fillId="0" borderId="0" xfId="0" applyFont="1" applyAlignment="1">
      <alignment horizontal="left"/>
    </xf>
    <xf numFmtId="0" fontId="4" fillId="0" borderId="10" xfId="0" applyFont="1" applyFill="1" applyBorder="1" applyAlignment="1">
      <alignment/>
    </xf>
    <xf numFmtId="0" fontId="4" fillId="0" borderId="0" xfId="58" applyFont="1" applyFill="1" applyAlignment="1">
      <alignment horizontal="right"/>
      <protection/>
    </xf>
    <xf numFmtId="0" fontId="17" fillId="0" borderId="0" xfId="0" applyFont="1" applyAlignment="1">
      <alignment/>
    </xf>
    <xf numFmtId="0" fontId="18" fillId="0" borderId="0" xfId="0" applyFont="1" applyAlignment="1">
      <alignment/>
    </xf>
    <xf numFmtId="0" fontId="0" fillId="0" borderId="0" xfId="0" applyFont="1" applyAlignment="1">
      <alignment/>
    </xf>
    <xf numFmtId="0" fontId="0" fillId="0" borderId="0" xfId="0" applyFont="1" applyAlignment="1">
      <alignment/>
    </xf>
    <xf numFmtId="44" fontId="4" fillId="0" borderId="0" xfId="0" applyNumberFormat="1" applyFont="1" applyAlignment="1">
      <alignment/>
    </xf>
    <xf numFmtId="1" fontId="8" fillId="0" borderId="0" xfId="0" applyNumberFormat="1" applyFont="1" applyAlignment="1">
      <alignment horizontal="right"/>
    </xf>
    <xf numFmtId="10" fontId="8" fillId="0" borderId="0" xfId="0" applyNumberFormat="1" applyFont="1" applyAlignment="1">
      <alignment/>
    </xf>
    <xf numFmtId="41" fontId="8" fillId="0" borderId="0" xfId="0" applyNumberFormat="1" applyFont="1" applyFill="1" applyBorder="1" applyAlignment="1">
      <alignment/>
    </xf>
    <xf numFmtId="43" fontId="4" fillId="35" borderId="18" xfId="0" applyNumberFormat="1" applyFont="1" applyFill="1" applyBorder="1" applyAlignment="1">
      <alignment horizontal="centerContinuous"/>
    </xf>
    <xf numFmtId="43" fontId="4" fillId="35" borderId="0" xfId="0" applyNumberFormat="1" applyFont="1" applyFill="1" applyBorder="1" applyAlignment="1">
      <alignment/>
    </xf>
    <xf numFmtId="43" fontId="4" fillId="35" borderId="10" xfId="0" applyNumberFormat="1" applyFont="1" applyFill="1" applyBorder="1" applyAlignment="1">
      <alignment/>
    </xf>
    <xf numFmtId="0" fontId="4" fillId="35" borderId="18" xfId="0" applyFont="1" applyFill="1" applyBorder="1" applyAlignment="1">
      <alignment horizontal="centerContinuous"/>
    </xf>
    <xf numFmtId="0" fontId="4" fillId="35" borderId="20" xfId="0" applyFont="1" applyFill="1" applyBorder="1" applyAlignment="1">
      <alignment/>
    </xf>
    <xf numFmtId="0" fontId="4" fillId="35" borderId="0" xfId="0" applyFont="1" applyFill="1" applyBorder="1" applyAlignment="1">
      <alignment horizontal="centerContinuous"/>
    </xf>
    <xf numFmtId="0" fontId="4" fillId="35" borderId="0" xfId="0" applyFont="1" applyFill="1" applyBorder="1" applyAlignment="1">
      <alignment/>
    </xf>
    <xf numFmtId="43" fontId="8" fillId="35" borderId="21" xfId="0" applyNumberFormat="1" applyFont="1" applyFill="1" applyBorder="1" applyAlignment="1">
      <alignment horizontal="centerContinuous"/>
    </xf>
    <xf numFmtId="43" fontId="4" fillId="35" borderId="22" xfId="0" applyNumberFormat="1" applyFont="1" applyFill="1" applyBorder="1" applyAlignment="1">
      <alignment horizontal="centerContinuous"/>
    </xf>
    <xf numFmtId="43" fontId="4" fillId="35" borderId="23" xfId="0" applyNumberFormat="1" applyFont="1" applyFill="1" applyBorder="1" applyAlignment="1">
      <alignment horizontal="centerContinuous"/>
    </xf>
    <xf numFmtId="43" fontId="8" fillId="35" borderId="24" xfId="0" applyNumberFormat="1" applyFont="1" applyFill="1" applyBorder="1" applyAlignment="1">
      <alignment horizontal="centerContinuous"/>
    </xf>
    <xf numFmtId="43" fontId="4" fillId="35" borderId="25" xfId="0" applyNumberFormat="1" applyFont="1" applyFill="1" applyBorder="1" applyAlignment="1">
      <alignment horizontal="centerContinuous"/>
    </xf>
    <xf numFmtId="43" fontId="4" fillId="35" borderId="26" xfId="0" applyNumberFormat="1" applyFont="1" applyFill="1" applyBorder="1" applyAlignment="1">
      <alignment/>
    </xf>
    <xf numFmtId="43" fontId="4" fillId="35" borderId="27" xfId="0" applyNumberFormat="1" applyFont="1" applyFill="1" applyBorder="1" applyAlignment="1">
      <alignment/>
    </xf>
    <xf numFmtId="43" fontId="4" fillId="35" borderId="28" xfId="0" applyNumberFormat="1" applyFont="1" applyFill="1" applyBorder="1" applyAlignment="1">
      <alignment/>
    </xf>
    <xf numFmtId="43" fontId="4" fillId="35" borderId="29" xfId="0" applyNumberFormat="1" applyFont="1" applyFill="1" applyBorder="1" applyAlignment="1">
      <alignment/>
    </xf>
    <xf numFmtId="0" fontId="4" fillId="35" borderId="24" xfId="0" applyFont="1" applyFill="1" applyBorder="1" applyAlignment="1">
      <alignment/>
    </xf>
    <xf numFmtId="43" fontId="4" fillId="35" borderId="25" xfId="0" applyNumberFormat="1" applyFont="1" applyFill="1" applyBorder="1" applyAlignment="1">
      <alignment/>
    </xf>
    <xf numFmtId="0" fontId="4" fillId="35" borderId="26" xfId="0" applyFont="1" applyFill="1" applyBorder="1" applyAlignment="1">
      <alignment/>
    </xf>
    <xf numFmtId="0" fontId="4" fillId="35" borderId="27" xfId="0" applyFont="1" applyFill="1" applyBorder="1" applyAlignment="1">
      <alignment/>
    </xf>
    <xf numFmtId="0" fontId="4" fillId="35" borderId="30" xfId="0" applyFont="1" applyFill="1" applyBorder="1" applyAlignment="1">
      <alignment/>
    </xf>
    <xf numFmtId="0" fontId="4" fillId="35" borderId="31" xfId="0" applyFont="1" applyFill="1" applyBorder="1" applyAlignment="1">
      <alignment/>
    </xf>
    <xf numFmtId="0" fontId="4" fillId="35" borderId="26" xfId="0" applyFont="1" applyFill="1" applyBorder="1" applyAlignment="1">
      <alignment horizontal="right"/>
    </xf>
    <xf numFmtId="42" fontId="4" fillId="35" borderId="27" xfId="0" applyNumberFormat="1" applyFont="1" applyFill="1" applyBorder="1" applyAlignment="1">
      <alignment/>
    </xf>
    <xf numFmtId="0" fontId="4" fillId="35" borderId="32" xfId="0" applyFont="1" applyFill="1" applyBorder="1" applyAlignment="1">
      <alignment horizontal="right"/>
    </xf>
    <xf numFmtId="0" fontId="4" fillId="35" borderId="33" xfId="0" applyFont="1" applyFill="1" applyBorder="1" applyAlignment="1">
      <alignment horizontal="centerContinuous"/>
    </xf>
    <xf numFmtId="42" fontId="4" fillId="35" borderId="34" xfId="0" applyNumberFormat="1" applyFont="1" applyFill="1" applyBorder="1" applyAlignment="1">
      <alignment/>
    </xf>
    <xf numFmtId="1" fontId="8" fillId="0" borderId="0" xfId="42" applyNumberFormat="1" applyFont="1" applyFill="1" applyBorder="1" applyAlignment="1">
      <alignment horizontal="center"/>
    </xf>
    <xf numFmtId="1" fontId="8" fillId="0" borderId="0" xfId="58" applyNumberFormat="1" applyFont="1" applyBorder="1" applyAlignment="1" quotePrefix="1">
      <alignment horizontal="center"/>
      <protection/>
    </xf>
    <xf numFmtId="0" fontId="9" fillId="0" borderId="0" xfId="58" applyFont="1" applyFill="1" applyAlignment="1">
      <alignment horizontal="center"/>
      <protection/>
    </xf>
    <xf numFmtId="0" fontId="8" fillId="0" borderId="0" xfId="58" applyFont="1" applyFill="1" applyBorder="1" applyAlignment="1" quotePrefix="1">
      <alignment horizontal="center"/>
      <protection/>
    </xf>
    <xf numFmtId="199" fontId="4" fillId="0" borderId="0" xfId="0" applyNumberFormat="1" applyFont="1" applyFill="1" applyBorder="1" applyAlignment="1">
      <alignment/>
    </xf>
    <xf numFmtId="165" fontId="4" fillId="0" borderId="0" xfId="42" applyNumberFormat="1" applyFont="1" applyFill="1" applyBorder="1" applyAlignment="1">
      <alignment/>
    </xf>
    <xf numFmtId="0" fontId="4" fillId="0" borderId="0" xfId="0" applyFont="1" applyFill="1" applyBorder="1" applyAlignment="1">
      <alignment horizontal="centerContinuous"/>
    </xf>
    <xf numFmtId="0" fontId="8" fillId="0" borderId="0" xfId="58" applyFont="1" applyFill="1" applyBorder="1" applyAlignment="1">
      <alignment horizontal="center"/>
      <protection/>
    </xf>
    <xf numFmtId="43" fontId="8" fillId="0" borderId="0" xfId="42" applyFont="1" applyFill="1" applyAlignment="1">
      <alignment horizontal="center"/>
    </xf>
    <xf numFmtId="42" fontId="8" fillId="0" borderId="12" xfId="0" applyNumberFormat="1" applyFont="1" applyBorder="1" applyAlignment="1">
      <alignment/>
    </xf>
    <xf numFmtId="0" fontId="9" fillId="0" borderId="0" xfId="0" applyFont="1" applyAlignment="1">
      <alignment horizontal="right"/>
    </xf>
    <xf numFmtId="0" fontId="4" fillId="34" borderId="16" xfId="0" applyFont="1" applyFill="1" applyBorder="1" applyAlignment="1">
      <alignment horizontal="left"/>
    </xf>
    <xf numFmtId="0" fontId="4" fillId="33" borderId="16" xfId="0" applyFont="1" applyFill="1" applyBorder="1" applyAlignment="1">
      <alignment horizontal="left"/>
    </xf>
    <xf numFmtId="10" fontId="4" fillId="34" borderId="16" xfId="0" applyNumberFormat="1" applyFont="1" applyFill="1" applyBorder="1" applyAlignment="1">
      <alignment/>
    </xf>
    <xf numFmtId="0" fontId="18" fillId="0" borderId="0" xfId="0" applyFont="1" applyFill="1" applyAlignment="1">
      <alignment/>
    </xf>
    <xf numFmtId="185" fontId="10" fillId="0" borderId="11" xfId="58" applyNumberFormat="1" applyFont="1" applyFill="1" applyBorder="1">
      <alignment/>
      <protection/>
    </xf>
    <xf numFmtId="0" fontId="8" fillId="0" borderId="0" xfId="0" applyFont="1" applyFill="1" applyAlignment="1">
      <alignment horizontal="right"/>
    </xf>
    <xf numFmtId="41" fontId="4" fillId="34" borderId="0" xfId="0" applyNumberFormat="1" applyFont="1" applyFill="1" applyBorder="1" applyAlignment="1">
      <alignment/>
    </xf>
    <xf numFmtId="0" fontId="10" fillId="0" borderId="0" xfId="59" applyFont="1" applyFill="1" applyAlignment="1">
      <alignment horizontal="left"/>
      <protection/>
    </xf>
    <xf numFmtId="0" fontId="14" fillId="0" borderId="0" xfId="59" applyFont="1" applyAlignment="1">
      <alignment horizontal="left"/>
      <protection/>
    </xf>
    <xf numFmtId="195" fontId="8" fillId="0" borderId="10" xfId="58" applyNumberFormat="1" applyFont="1" applyBorder="1" applyAlignment="1">
      <alignment horizontal="center"/>
      <protection/>
    </xf>
    <xf numFmtId="42" fontId="4" fillId="34" borderId="0" xfId="0" applyNumberFormat="1" applyFont="1" applyFill="1" applyBorder="1" applyAlignment="1">
      <alignment/>
    </xf>
    <xf numFmtId="44" fontId="4" fillId="34" borderId="0" xfId="0" applyNumberFormat="1" applyFont="1" applyFill="1" applyBorder="1" applyAlignment="1">
      <alignment/>
    </xf>
    <xf numFmtId="43" fontId="4" fillId="34" borderId="0" xfId="0" applyNumberFormat="1" applyFont="1" applyFill="1" applyBorder="1" applyAlignment="1">
      <alignment/>
    </xf>
    <xf numFmtId="0" fontId="8" fillId="0" borderId="0" xfId="58" applyFont="1" applyAlignment="1">
      <alignment horizontal="centerContinuous"/>
      <protection/>
    </xf>
    <xf numFmtId="0" fontId="9" fillId="0" borderId="0" xfId="58" applyFont="1" applyFill="1" applyAlignment="1">
      <alignment horizontal="left"/>
      <protection/>
    </xf>
    <xf numFmtId="195" fontId="9" fillId="0" borderId="0" xfId="58" applyNumberFormat="1" applyFont="1" applyFill="1" applyBorder="1" applyAlignment="1">
      <alignment horizontal="left"/>
      <protection/>
    </xf>
    <xf numFmtId="42" fontId="4" fillId="0" borderId="0" xfId="59" applyNumberFormat="1" applyFont="1">
      <alignment/>
      <protection/>
    </xf>
    <xf numFmtId="44" fontId="4" fillId="0" borderId="0" xfId="59" applyNumberFormat="1" applyFont="1">
      <alignment/>
      <protection/>
    </xf>
    <xf numFmtId="0" fontId="8" fillId="0" borderId="0" xfId="59" applyFont="1" applyAlignment="1">
      <alignment horizontal="left"/>
      <protection/>
    </xf>
    <xf numFmtId="41" fontId="4" fillId="0" borderId="10" xfId="0" applyNumberFormat="1" applyFont="1" applyBorder="1" applyAlignment="1">
      <alignment/>
    </xf>
    <xf numFmtId="0" fontId="8" fillId="0" borderId="0" xfId="0" applyFont="1" applyFill="1" applyAlignment="1">
      <alignment/>
    </xf>
    <xf numFmtId="42" fontId="4" fillId="0" borderId="10" xfId="0" applyNumberFormat="1" applyFont="1" applyBorder="1" applyAlignment="1">
      <alignment/>
    </xf>
    <xf numFmtId="0" fontId="22" fillId="0" borderId="0" xfId="53" applyFont="1" applyAlignment="1" applyProtection="1">
      <alignment horizontal="left"/>
      <protection/>
    </xf>
    <xf numFmtId="44" fontId="4" fillId="34" borderId="16" xfId="0" applyNumberFormat="1" applyFont="1" applyFill="1" applyBorder="1" applyAlignment="1">
      <alignment/>
    </xf>
    <xf numFmtId="0" fontId="4" fillId="0" borderId="0" xfId="0" applyFont="1" applyAlignment="1">
      <alignment horizontal="left" indent="5"/>
    </xf>
    <xf numFmtId="0" fontId="4" fillId="0" borderId="0" xfId="0" applyFont="1" applyFill="1" applyBorder="1" applyAlignment="1">
      <alignment horizontal="right"/>
    </xf>
    <xf numFmtId="42" fontId="8" fillId="0" borderId="12" xfId="44" applyNumberFormat="1" applyFont="1" applyBorder="1" applyAlignment="1">
      <alignment horizontal="right"/>
    </xf>
    <xf numFmtId="41" fontId="4" fillId="34" borderId="10" xfId="0" applyNumberFormat="1" applyFont="1" applyFill="1" applyBorder="1" applyAlignment="1">
      <alignment/>
    </xf>
    <xf numFmtId="42" fontId="4" fillId="0" borderId="0" xfId="44" applyNumberFormat="1" applyFont="1" applyBorder="1" applyAlignment="1">
      <alignment horizontal="right"/>
    </xf>
    <xf numFmtId="41" fontId="4" fillId="0" borderId="10" xfId="44"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24" fillId="0" borderId="0" xfId="0" applyFont="1" applyAlignment="1">
      <alignment horizontal="centerContinuous"/>
    </xf>
    <xf numFmtId="185" fontId="4" fillId="0" borderId="0" xfId="62" applyNumberFormat="1" applyFont="1" applyFill="1" applyBorder="1" applyAlignment="1">
      <alignment/>
    </xf>
    <xf numFmtId="0" fontId="4" fillId="0" borderId="0" xfId="0" applyFont="1" applyBorder="1" applyAlignment="1">
      <alignment horizontal="left"/>
    </xf>
    <xf numFmtId="0" fontId="6" fillId="0" borderId="0" xfId="0" applyFont="1" applyBorder="1" applyAlignment="1">
      <alignment horizontal="centerContinuous"/>
    </xf>
    <xf numFmtId="0" fontId="4" fillId="0" borderId="0" xfId="0" applyFont="1" applyAlignment="1" quotePrefix="1">
      <alignment horizontal="left" indent="4"/>
    </xf>
    <xf numFmtId="41" fontId="4" fillId="0" borderId="0" xfId="0" applyNumberFormat="1" applyFont="1" applyBorder="1" applyAlignment="1">
      <alignment/>
    </xf>
    <xf numFmtId="41" fontId="4" fillId="0" borderId="10" xfId="42" applyNumberFormat="1" applyFont="1" applyBorder="1" applyAlignment="1">
      <alignment/>
    </xf>
    <xf numFmtId="0" fontId="12" fillId="0" borderId="0" xfId="59" applyFont="1">
      <alignment/>
      <protection/>
    </xf>
    <xf numFmtId="0" fontId="12" fillId="0" borderId="0" xfId="59" applyFont="1" applyAlignment="1">
      <alignment horizontal="right"/>
      <protection/>
    </xf>
    <xf numFmtId="10" fontId="8" fillId="0" borderId="0" xfId="0" applyNumberFormat="1" applyFont="1" applyAlignment="1">
      <alignment horizontal="center"/>
    </xf>
    <xf numFmtId="185" fontId="8" fillId="0" borderId="12" xfId="62" applyNumberFormat="1" applyFont="1" applyBorder="1" applyAlignment="1">
      <alignment/>
    </xf>
    <xf numFmtId="0" fontId="11" fillId="0" borderId="0" xfId="0" applyFont="1" applyAlignment="1">
      <alignment horizontal="left"/>
    </xf>
    <xf numFmtId="0" fontId="4" fillId="0" borderId="0" xfId="0" applyFont="1" applyAlignment="1" quotePrefix="1">
      <alignment horizontal="left"/>
    </xf>
    <xf numFmtId="0" fontId="8" fillId="0" borderId="10" xfId="0" applyNumberFormat="1" applyFont="1" applyBorder="1" applyAlignment="1">
      <alignment horizontal="center"/>
    </xf>
    <xf numFmtId="41" fontId="4" fillId="33" borderId="16" xfId="0" applyNumberFormat="1" applyFont="1" applyFill="1" applyBorder="1" applyAlignment="1">
      <alignment/>
    </xf>
    <xf numFmtId="42" fontId="4" fillId="33" borderId="0" xfId="0" applyNumberFormat="1" applyFont="1" applyFill="1" applyBorder="1" applyAlignment="1">
      <alignment/>
    </xf>
    <xf numFmtId="185" fontId="4" fillId="0" borderId="0" xfId="0" applyNumberFormat="1" applyFont="1" applyBorder="1" applyAlignment="1">
      <alignment/>
    </xf>
    <xf numFmtId="0" fontId="11" fillId="0" borderId="0" xfId="0" applyFont="1" applyAlignment="1">
      <alignment/>
    </xf>
    <xf numFmtId="199" fontId="4" fillId="33" borderId="0" xfId="0" applyNumberFormat="1" applyFont="1" applyFill="1" applyBorder="1" applyAlignment="1">
      <alignment/>
    </xf>
    <xf numFmtId="0" fontId="10" fillId="0" borderId="0" xfId="59" applyFont="1" applyFill="1">
      <alignment/>
      <protection/>
    </xf>
    <xf numFmtId="0" fontId="10" fillId="0" borderId="0" xfId="58" applyFont="1" applyAlignment="1">
      <alignment horizontal="right"/>
      <protection/>
    </xf>
    <xf numFmtId="41" fontId="4" fillId="33" borderId="0" xfId="0" applyNumberFormat="1" applyFont="1" applyFill="1" applyBorder="1" applyAlignment="1">
      <alignment/>
    </xf>
    <xf numFmtId="43" fontId="4" fillId="0" borderId="0" xfId="42" applyNumberFormat="1" applyFont="1" applyAlignment="1">
      <alignment/>
    </xf>
    <xf numFmtId="43" fontId="4" fillId="33" borderId="0" xfId="0" applyNumberFormat="1" applyFont="1" applyFill="1" applyBorder="1" applyAlignment="1">
      <alignment/>
    </xf>
    <xf numFmtId="44" fontId="4" fillId="33" borderId="0" xfId="0" applyNumberFormat="1" applyFont="1" applyFill="1" applyBorder="1" applyAlignment="1">
      <alignment/>
    </xf>
    <xf numFmtId="44" fontId="8" fillId="0" borderId="0" xfId="58" applyNumberFormat="1" applyFont="1" applyBorder="1" applyAlignment="1" quotePrefix="1">
      <alignment horizontal="center"/>
      <protection/>
    </xf>
    <xf numFmtId="0" fontId="11" fillId="0" borderId="0" xfId="59" applyFont="1" applyAlignment="1">
      <alignment horizontal="left"/>
      <protection/>
    </xf>
    <xf numFmtId="0" fontId="4" fillId="0" borderId="0" xfId="59" applyFont="1" applyAlignment="1" quotePrefix="1">
      <alignment horizontal="left"/>
      <protection/>
    </xf>
    <xf numFmtId="10" fontId="4" fillId="0" borderId="13" xfId="62" applyNumberFormat="1" applyFont="1" applyFill="1" applyBorder="1" applyAlignment="1">
      <alignment/>
    </xf>
    <xf numFmtId="10" fontId="4" fillId="0" borderId="14" xfId="62" applyNumberFormat="1" applyFont="1" applyFill="1" applyBorder="1" applyAlignment="1">
      <alignment/>
    </xf>
    <xf numFmtId="10" fontId="4" fillId="0" borderId="15" xfId="62" applyNumberFormat="1" applyFont="1" applyFill="1" applyBorder="1" applyAlignment="1">
      <alignment/>
    </xf>
    <xf numFmtId="0" fontId="10" fillId="0" borderId="0" xfId="58" applyFont="1" applyFill="1" applyBorder="1">
      <alignment/>
      <protection/>
    </xf>
    <xf numFmtId="3" fontId="4" fillId="0" borderId="0" xfId="58" applyNumberFormat="1" applyFont="1" applyBorder="1">
      <alignment/>
      <protection/>
    </xf>
    <xf numFmtId="185" fontId="4" fillId="0" borderId="10" xfId="62" applyNumberFormat="1" applyFont="1" applyFill="1" applyBorder="1" applyAlignment="1">
      <alignment/>
    </xf>
    <xf numFmtId="0" fontId="4" fillId="36" borderId="16" xfId="0" applyFont="1" applyFill="1" applyBorder="1" applyAlignment="1">
      <alignment horizontal="left"/>
    </xf>
    <xf numFmtId="185" fontId="4" fillId="0" borderId="12" xfId="0" applyNumberFormat="1" applyFont="1" applyBorder="1" applyAlignment="1">
      <alignment/>
    </xf>
    <xf numFmtId="0" fontId="10" fillId="36" borderId="0" xfId="0" applyFont="1" applyFill="1" applyBorder="1" applyAlignment="1">
      <alignment horizontal="left"/>
    </xf>
    <xf numFmtId="0" fontId="10" fillId="36" borderId="0" xfId="59" applyFont="1" applyFill="1" applyBorder="1">
      <alignment/>
      <protection/>
    </xf>
    <xf numFmtId="3" fontId="4" fillId="0" borderId="0" xfId="58" applyNumberFormat="1" applyFont="1" applyFill="1" applyBorder="1">
      <alignment/>
      <protection/>
    </xf>
    <xf numFmtId="0" fontId="10" fillId="36" borderId="0" xfId="0" applyFont="1" applyFill="1" applyBorder="1" applyAlignment="1">
      <alignment horizontal="left" indent="2"/>
    </xf>
    <xf numFmtId="0" fontId="10" fillId="0" borderId="0" xfId="58" applyFont="1" applyBorder="1">
      <alignment/>
      <protection/>
    </xf>
    <xf numFmtId="0" fontId="8" fillId="0" borderId="0" xfId="0" applyNumberFormat="1" applyFont="1" applyBorder="1" applyAlignment="1">
      <alignment horizontal="center"/>
    </xf>
    <xf numFmtId="0" fontId="10" fillId="36" borderId="0" xfId="59" applyFont="1" applyFill="1">
      <alignment/>
      <protection/>
    </xf>
    <xf numFmtId="42" fontId="4" fillId="0" borderId="11" xfId="0" applyNumberFormat="1" applyFont="1" applyFill="1" applyBorder="1" applyAlignment="1">
      <alignment/>
    </xf>
    <xf numFmtId="42" fontId="10" fillId="0" borderId="12" xfId="58" applyNumberFormat="1" applyFont="1" applyFill="1" applyBorder="1">
      <alignment/>
      <protection/>
    </xf>
    <xf numFmtId="41" fontId="4" fillId="33" borderId="10" xfId="0" applyNumberFormat="1" applyFont="1" applyFill="1" applyBorder="1" applyAlignment="1">
      <alignment/>
    </xf>
    <xf numFmtId="41" fontId="4" fillId="0" borderId="0" xfId="44" applyNumberFormat="1" applyFont="1" applyAlignment="1">
      <alignment horizontal="right"/>
    </xf>
    <xf numFmtId="42" fontId="10" fillId="0" borderId="11" xfId="0" applyNumberFormat="1" applyFont="1" applyBorder="1" applyAlignment="1">
      <alignment/>
    </xf>
    <xf numFmtId="0" fontId="21" fillId="0" borderId="0" xfId="0" applyFont="1" applyAlignment="1">
      <alignment/>
    </xf>
    <xf numFmtId="0" fontId="10" fillId="0" borderId="0" xfId="58" applyFont="1" applyFill="1" applyAlignment="1">
      <alignment horizontal="right"/>
      <protection/>
    </xf>
    <xf numFmtId="42" fontId="8" fillId="0" borderId="12" xfId="44" applyNumberFormat="1" applyFont="1" applyBorder="1" applyAlignment="1">
      <alignment/>
    </xf>
    <xf numFmtId="0" fontId="21" fillId="0" borderId="0" xfId="59" applyFont="1">
      <alignment/>
      <protection/>
    </xf>
    <xf numFmtId="185" fontId="4" fillId="0" borderId="12" xfId="62" applyNumberFormat="1" applyFont="1" applyBorder="1" applyAlignment="1">
      <alignment/>
    </xf>
    <xf numFmtId="41" fontId="8" fillId="0" borderId="12" xfId="0" applyNumberFormat="1" applyFont="1" applyBorder="1" applyAlignment="1">
      <alignment/>
    </xf>
    <xf numFmtId="0" fontId="25" fillId="0" borderId="0" xfId="0" applyFont="1" applyAlignment="1">
      <alignment horizontal="center"/>
    </xf>
    <xf numFmtId="0" fontId="11" fillId="0" borderId="0" xfId="0" applyFont="1" applyBorder="1" applyAlignment="1">
      <alignment/>
    </xf>
    <xf numFmtId="10" fontId="8" fillId="0" borderId="12" xfId="62" applyNumberFormat="1" applyFont="1" applyFill="1" applyBorder="1" applyAlignment="1">
      <alignment/>
    </xf>
    <xf numFmtId="208" fontId="4" fillId="0" borderId="0" xfId="62" applyNumberFormat="1" applyFont="1" applyAlignment="1">
      <alignment/>
    </xf>
    <xf numFmtId="10" fontId="4" fillId="0" borderId="0" xfId="62" applyNumberFormat="1" applyFont="1" applyFill="1" applyAlignment="1">
      <alignment/>
    </xf>
    <xf numFmtId="10" fontId="4" fillId="0" borderId="10" xfId="62" applyNumberFormat="1" applyFont="1" applyFill="1" applyBorder="1" applyAlignment="1">
      <alignment/>
    </xf>
    <xf numFmtId="10" fontId="4" fillId="0" borderId="0" xfId="42" applyNumberFormat="1" applyFont="1" applyAlignment="1">
      <alignment/>
    </xf>
    <xf numFmtId="10" fontId="4" fillId="0" borderId="10" xfId="42" applyNumberFormat="1" applyFont="1" applyBorder="1" applyAlignment="1">
      <alignment/>
    </xf>
    <xf numFmtId="185" fontId="4" fillId="0" borderId="0" xfId="62" applyNumberFormat="1" applyFont="1" applyAlignment="1">
      <alignment horizontal="left"/>
    </xf>
    <xf numFmtId="42" fontId="4" fillId="0" borderId="0" xfId="59" applyNumberFormat="1" applyFont="1" applyAlignment="1">
      <alignment horizontal="right"/>
      <protection/>
    </xf>
    <xf numFmtId="41" fontId="4" fillId="0" borderId="0" xfId="42" applyNumberFormat="1" applyFont="1" applyAlignment="1">
      <alignment horizontal="right"/>
    </xf>
    <xf numFmtId="0" fontId="4" fillId="0" borderId="0" xfId="59" applyFont="1" applyAlignment="1">
      <alignment horizontal="right"/>
      <protection/>
    </xf>
    <xf numFmtId="41" fontId="4" fillId="0" borderId="0" xfId="59" applyNumberFormat="1" applyFont="1" applyAlignment="1">
      <alignment horizontal="right"/>
      <protection/>
    </xf>
    <xf numFmtId="42" fontId="8" fillId="0" borderId="0" xfId="0" applyNumberFormat="1" applyFont="1" applyBorder="1" applyAlignment="1">
      <alignment/>
    </xf>
    <xf numFmtId="0" fontId="19" fillId="0" borderId="0" xfId="0" applyFont="1" applyAlignment="1">
      <alignment horizontal="left"/>
    </xf>
    <xf numFmtId="0" fontId="18" fillId="0" borderId="0" xfId="0" applyFont="1" applyAlignment="1">
      <alignment horizontal="left"/>
    </xf>
    <xf numFmtId="0" fontId="6" fillId="0" borderId="0" xfId="0" applyFont="1" applyFill="1" applyBorder="1" applyAlignment="1">
      <alignment horizontal="centerContinuous"/>
    </xf>
    <xf numFmtId="0" fontId="4" fillId="0" borderId="0" xfId="0" applyFont="1" applyFill="1" applyAlignment="1" quotePrefix="1">
      <alignment horizontal="left"/>
    </xf>
    <xf numFmtId="0" fontId="4" fillId="0" borderId="0" xfId="0" applyFont="1" applyFill="1" applyAlignment="1">
      <alignment horizontal="centerContinuous"/>
    </xf>
    <xf numFmtId="0" fontId="4" fillId="0" borderId="0" xfId="0" applyFont="1" applyFill="1" applyAlignment="1">
      <alignment/>
    </xf>
    <xf numFmtId="0" fontId="18" fillId="0" borderId="0" xfId="0" applyFont="1" applyFill="1" applyAlignment="1">
      <alignment horizontal="left"/>
    </xf>
    <xf numFmtId="0" fontId="4" fillId="0" borderId="0" xfId="0" applyFont="1" applyAlignment="1" quotePrefix="1">
      <alignment horizontal="left" indent="11"/>
    </xf>
    <xf numFmtId="0" fontId="9" fillId="0" borderId="0" xfId="0" applyFont="1" applyAlignment="1">
      <alignment horizontal="left" indent="4"/>
    </xf>
    <xf numFmtId="0" fontId="11" fillId="0" borderId="0" xfId="0" applyFont="1" applyAlignment="1">
      <alignment horizontal="left" indent="2"/>
    </xf>
    <xf numFmtId="195" fontId="8" fillId="0" borderId="0" xfId="58" applyNumberFormat="1" applyFont="1" applyBorder="1" applyAlignment="1">
      <alignment horizontal="center"/>
      <protection/>
    </xf>
    <xf numFmtId="10" fontId="4" fillId="34" borderId="13" xfId="62" applyNumberFormat="1" applyFont="1" applyFill="1" applyBorder="1" applyAlignment="1">
      <alignment/>
    </xf>
    <xf numFmtId="10" fontId="4" fillId="34" borderId="14" xfId="62" applyNumberFormat="1" applyFont="1" applyFill="1" applyBorder="1" applyAlignment="1">
      <alignment/>
    </xf>
    <xf numFmtId="10" fontId="4" fillId="34" borderId="15" xfId="62" applyNumberFormat="1" applyFont="1" applyFill="1" applyBorder="1" applyAlignment="1">
      <alignment/>
    </xf>
    <xf numFmtId="42" fontId="10" fillId="0" borderId="0" xfId="0" applyNumberFormat="1" applyFont="1" applyBorder="1" applyAlignment="1">
      <alignment/>
    </xf>
    <xf numFmtId="0" fontId="10" fillId="0" borderId="0" xfId="0" applyFont="1" applyAlignment="1">
      <alignment horizontal="left"/>
    </xf>
    <xf numFmtId="0" fontId="4" fillId="0" borderId="0" xfId="58" applyFont="1" applyAlignment="1">
      <alignment/>
      <protection/>
    </xf>
    <xf numFmtId="0" fontId="27" fillId="0" borderId="0" xfId="0" applyFont="1" applyAlignment="1">
      <alignment horizontal="left" indent="5"/>
    </xf>
    <xf numFmtId="0" fontId="4" fillId="0" borderId="0" xfId="0" applyFont="1" applyAlignment="1" quotePrefix="1">
      <alignment horizontal="left" indent="3"/>
    </xf>
    <xf numFmtId="0" fontId="8" fillId="0" borderId="0" xfId="0" applyFont="1" applyAlignment="1">
      <alignment horizontal="left" indent="3"/>
    </xf>
    <xf numFmtId="185" fontId="4" fillId="34" borderId="13" xfId="0" applyNumberFormat="1" applyFont="1" applyFill="1" applyBorder="1" applyAlignment="1">
      <alignment/>
    </xf>
    <xf numFmtId="185" fontId="4" fillId="34" borderId="14" xfId="0" applyNumberFormat="1" applyFont="1" applyFill="1" applyBorder="1" applyAlignment="1">
      <alignment/>
    </xf>
    <xf numFmtId="185" fontId="4" fillId="34" borderId="15" xfId="0" applyNumberFormat="1" applyFont="1" applyFill="1" applyBorder="1" applyAlignment="1">
      <alignment/>
    </xf>
    <xf numFmtId="42" fontId="4" fillId="34" borderId="13" xfId="0" applyNumberFormat="1" applyFont="1" applyFill="1" applyBorder="1" applyAlignment="1">
      <alignment/>
    </xf>
    <xf numFmtId="41" fontId="4" fillId="34" borderId="14" xfId="0" applyNumberFormat="1" applyFont="1" applyFill="1" applyBorder="1" applyAlignment="1">
      <alignment/>
    </xf>
    <xf numFmtId="41" fontId="4" fillId="34" borderId="15" xfId="0" applyNumberFormat="1" applyFont="1" applyFill="1" applyBorder="1" applyAlignment="1">
      <alignment/>
    </xf>
    <xf numFmtId="10" fontId="4" fillId="0" borderId="10" xfId="0" applyNumberFormat="1" applyFont="1" applyBorder="1" applyAlignment="1">
      <alignment/>
    </xf>
    <xf numFmtId="42" fontId="4" fillId="0" borderId="0" xfId="59" applyNumberFormat="1" applyFont="1" applyAlignment="1">
      <alignment horizontal="center"/>
      <protection/>
    </xf>
    <xf numFmtId="41" fontId="4" fillId="0" borderId="0" xfId="42" applyNumberFormat="1" applyFont="1" applyAlignment="1">
      <alignment horizontal="center"/>
    </xf>
    <xf numFmtId="0" fontId="4" fillId="0" borderId="0" xfId="0" applyFont="1" applyBorder="1" applyAlignment="1">
      <alignment/>
    </xf>
    <xf numFmtId="0" fontId="11" fillId="0" borderId="0" xfId="0" applyFont="1" applyFill="1" applyAlignment="1">
      <alignment horizontal="left" indent="2"/>
    </xf>
    <xf numFmtId="0" fontId="4" fillId="0" borderId="0" xfId="0" applyFont="1" applyFill="1" applyAlignment="1">
      <alignment horizontal="left" indent="2"/>
    </xf>
    <xf numFmtId="42" fontId="4" fillId="33" borderId="13" xfId="0" applyNumberFormat="1" applyFont="1" applyFill="1" applyBorder="1" applyAlignment="1">
      <alignment/>
    </xf>
    <xf numFmtId="41" fontId="4" fillId="33" borderId="14" xfId="0" applyNumberFormat="1" applyFont="1" applyFill="1" applyBorder="1" applyAlignment="1">
      <alignment/>
    </xf>
    <xf numFmtId="41" fontId="4" fillId="33" borderId="15" xfId="0" applyNumberFormat="1" applyFont="1" applyFill="1" applyBorder="1" applyAlignment="1">
      <alignment/>
    </xf>
    <xf numFmtId="0" fontId="8" fillId="0" borderId="0" xfId="0" applyFont="1" applyAlignment="1">
      <alignment horizontal="left" indent="1"/>
    </xf>
    <xf numFmtId="10" fontId="4" fillId="34" borderId="0" xfId="0" applyNumberFormat="1" applyFont="1" applyFill="1" applyBorder="1" applyAlignment="1">
      <alignment/>
    </xf>
    <xf numFmtId="0" fontId="4" fillId="0" borderId="10" xfId="0" applyFont="1" applyBorder="1" applyAlignment="1">
      <alignment horizontal="left"/>
    </xf>
    <xf numFmtId="0" fontId="4" fillId="0" borderId="10" xfId="0" applyFont="1" applyFill="1" applyBorder="1" applyAlignment="1">
      <alignment horizontal="centerContinuous"/>
    </xf>
    <xf numFmtId="0" fontId="8" fillId="0" borderId="0" xfId="0" applyFont="1" applyAlignment="1">
      <alignment horizontal="right"/>
    </xf>
    <xf numFmtId="0" fontId="8" fillId="0" borderId="0" xfId="0" applyFont="1" applyFill="1" applyBorder="1" applyAlignment="1">
      <alignment/>
    </xf>
    <xf numFmtId="0" fontId="4" fillId="0" borderId="0" xfId="0" applyFont="1" applyAlignment="1">
      <alignment horizontal="left" vertical="center"/>
    </xf>
    <xf numFmtId="0" fontId="14" fillId="0" borderId="0" xfId="0" applyFont="1" applyAlignment="1">
      <alignment horizontal="centerContinuous"/>
    </xf>
    <xf numFmtId="0" fontId="9" fillId="0" borderId="0" xfId="0" applyFont="1" applyBorder="1" applyAlignment="1">
      <alignment horizontal="left"/>
    </xf>
    <xf numFmtId="0" fontId="8" fillId="0" borderId="0" xfId="58" applyFont="1" applyBorder="1" applyAlignment="1">
      <alignment horizontal="center"/>
      <protection/>
    </xf>
    <xf numFmtId="0" fontId="8" fillId="0" borderId="0" xfId="0" applyFont="1" applyFill="1" applyBorder="1" applyAlignment="1">
      <alignment horizontal="centerContinuous"/>
    </xf>
    <xf numFmtId="0" fontId="28" fillId="0" borderId="0" xfId="53" applyFont="1" applyAlignment="1" applyProtection="1">
      <alignment/>
      <protection/>
    </xf>
    <xf numFmtId="0" fontId="10" fillId="0" borderId="0" xfId="0" applyFont="1" applyAlignment="1">
      <alignment horizontal="left" indent="8"/>
    </xf>
    <xf numFmtId="0" fontId="10" fillId="0" borderId="0" xfId="0" applyFont="1" applyAlignment="1">
      <alignment horizontal="right"/>
    </xf>
    <xf numFmtId="0" fontId="10" fillId="0" borderId="0" xfId="59" applyFont="1" applyFill="1" applyAlignment="1">
      <alignment horizontal="right"/>
      <protection/>
    </xf>
    <xf numFmtId="0" fontId="10" fillId="36" borderId="0" xfId="58" applyFont="1" applyFill="1" applyBorder="1" applyAlignment="1">
      <alignment horizontal="left" indent="2"/>
      <protection/>
    </xf>
    <xf numFmtId="0" fontId="10" fillId="36" borderId="0" xfId="0" applyFont="1" applyFill="1" applyAlignment="1">
      <alignment horizontal="left" indent="2"/>
    </xf>
    <xf numFmtId="0" fontId="10" fillId="0" borderId="0" xfId="0" applyFont="1" applyFill="1" applyAlignment="1">
      <alignment/>
    </xf>
    <xf numFmtId="0" fontId="10" fillId="36" borderId="0" xfId="0" applyFont="1" applyFill="1" applyAlignment="1">
      <alignment horizontal="left"/>
    </xf>
    <xf numFmtId="44" fontId="4" fillId="0" borderId="16" xfId="0" applyNumberFormat="1" applyFont="1" applyFill="1" applyBorder="1" applyAlignment="1">
      <alignment/>
    </xf>
    <xf numFmtId="199" fontId="8" fillId="0" borderId="11" xfId="59" applyNumberFormat="1" applyFont="1" applyBorder="1">
      <alignment/>
      <protection/>
    </xf>
    <xf numFmtId="199" fontId="4" fillId="0" borderId="0" xfId="59" applyNumberFormat="1" applyFont="1">
      <alignment/>
      <protection/>
    </xf>
    <xf numFmtId="44" fontId="8" fillId="37" borderId="12" xfId="0" applyNumberFormat="1" applyFont="1" applyFill="1" applyBorder="1" applyAlignment="1">
      <alignment/>
    </xf>
    <xf numFmtId="0" fontId="6" fillId="0" borderId="0" xfId="0" applyFont="1" applyBorder="1" applyAlignment="1">
      <alignment horizontal="left"/>
    </xf>
    <xf numFmtId="42" fontId="8" fillId="0" borderId="0" xfId="0" applyNumberFormat="1" applyFont="1" applyAlignment="1">
      <alignment/>
    </xf>
    <xf numFmtId="44" fontId="4" fillId="0" borderId="0" xfId="42" applyNumberFormat="1" applyFont="1" applyAlignment="1">
      <alignment/>
    </xf>
    <xf numFmtId="0" fontId="29" fillId="0" borderId="0" xfId="58" applyFont="1" applyFill="1" applyAlignment="1">
      <alignment horizontal="right"/>
      <protection/>
    </xf>
    <xf numFmtId="5" fontId="8" fillId="0" borderId="0" xfId="0" applyNumberFormat="1" applyFont="1" applyAlignment="1">
      <alignment horizontal="left" indent="6"/>
    </xf>
    <xf numFmtId="5" fontId="8" fillId="0" borderId="0" xfId="0" applyNumberFormat="1" applyFont="1" applyAlignment="1">
      <alignment/>
    </xf>
    <xf numFmtId="0" fontId="8" fillId="0" borderId="0" xfId="0" applyFont="1" applyAlignment="1" quotePrefix="1">
      <alignment/>
    </xf>
    <xf numFmtId="0" fontId="8" fillId="0" borderId="0" xfId="0" applyFont="1" applyAlignment="1">
      <alignment horizontal="left" indent="6"/>
    </xf>
    <xf numFmtId="42" fontId="8" fillId="0" borderId="20" xfId="0" applyNumberFormat="1" applyFont="1" applyBorder="1" applyAlignment="1">
      <alignment/>
    </xf>
    <xf numFmtId="0" fontId="8" fillId="0" borderId="0" xfId="0" applyFont="1" applyAlignment="1">
      <alignment horizontal="left" indent="8"/>
    </xf>
    <xf numFmtId="42" fontId="8" fillId="0" borderId="18" xfId="44" applyNumberFormat="1" applyFont="1" applyBorder="1" applyAlignment="1">
      <alignment/>
    </xf>
    <xf numFmtId="0" fontId="29" fillId="0" borderId="0" xfId="58" applyFont="1" applyFill="1" applyAlignment="1">
      <alignment horizontal="left"/>
      <protection/>
    </xf>
    <xf numFmtId="0" fontId="14" fillId="0" borderId="0" xfId="0" applyFont="1" applyBorder="1" applyAlignment="1">
      <alignment horizontal="centerContinuous"/>
    </xf>
    <xf numFmtId="0" fontId="4"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996" xfId="57"/>
    <cellStyle name="Normal_Rates" xfId="58"/>
    <cellStyle name="Normal_Schedule C"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2"/>
          <c:w val="0.923"/>
          <c:h val="0.83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FF"/>
                </a:solidFill>
              </a:ln>
            </c:spPr>
            <c:trendlineType val="linear"/>
            <c:dispEq val="0"/>
            <c:dispRSqr val="0"/>
          </c:trendline>
          <c:xVal>
            <c:numRef>
              <c:f>'Tradeoff Analysis'!$AF$31:$AF$32</c:f>
              <c:numCache/>
            </c:numRef>
          </c:xVal>
          <c:yVal>
            <c:numRef>
              <c:f>'Tradeoff Analysis'!$AH$31:$AH$32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'Tradeoff Analysis'!$AF$33:$AF$34</c:f>
              <c:numCache/>
            </c:numRef>
          </c:xVal>
          <c:yVal>
            <c:numRef>
              <c:f>'Tradeoff Analysis'!$AH$33:$AH$34</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trendline>
            <c:spPr>
              <a:ln w="25400">
                <a:solidFill>
                  <a:srgbClr val="FF0000"/>
                </a:solidFill>
                <a:prstDash val="sysDot"/>
              </a:ln>
            </c:spPr>
            <c:trendlineType val="linear"/>
            <c:dispEq val="0"/>
            <c:dispRSqr val="0"/>
          </c:trendline>
          <c:xVal>
            <c:numRef>
              <c:f>'Tradeoff Analysis'!$AF$34:$AF$35</c:f>
              <c:numCache/>
            </c:numRef>
          </c:xVal>
          <c:yVal>
            <c:numRef>
              <c:f>'Tradeoff Analysis'!$AH$34:$AH$35</c:f>
              <c:numCache/>
            </c:numRef>
          </c:y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xVal>
            <c:numRef>
              <c:f>'Tradeoff Analysis'!$AF$35:$AF$35</c:f>
              <c:numCache/>
            </c:numRef>
          </c:xVal>
          <c:yVal>
            <c:numRef>
              <c:f>'Tradeoff Analysis'!$AH$35:$AH$35</c:f>
              <c:numCache/>
            </c:numRef>
          </c:yVal>
          <c:smooth val="0"/>
        </c:ser>
        <c:axId val="25732527"/>
        <c:axId val="30266152"/>
      </c:scatterChart>
      <c:valAx>
        <c:axId val="25732527"/>
        <c:scaling>
          <c:orientation val="minMax"/>
        </c:scaling>
        <c:axPos val="b"/>
        <c:title>
          <c:tx>
            <c:rich>
              <a:bodyPr vert="horz" rot="0" anchor="ctr"/>
              <a:lstStyle/>
              <a:p>
                <a:pPr algn="ctr">
                  <a:defRPr/>
                </a:pPr>
                <a:r>
                  <a:rPr lang="en-US" cap="none" sz="1050" b="1" i="0" u="none" baseline="0">
                    <a:solidFill>
                      <a:srgbClr val="000000"/>
                    </a:solidFill>
                  </a:rPr>
                  <a:t>Tax Support Per Capita Per Year</a:t>
                </a:r>
              </a:p>
            </c:rich>
          </c:tx>
          <c:layout>
            <c:manualLayout>
              <c:xMode val="factor"/>
              <c:yMode val="factor"/>
              <c:x val="-0.02025"/>
              <c:y val="0.0015"/>
            </c:manualLayout>
          </c:layout>
          <c:overlay val="0"/>
          <c:spPr>
            <a:noFill/>
            <a:ln>
              <a:noFill/>
            </a:ln>
          </c:spPr>
        </c:title>
        <c:delete val="0"/>
        <c:numFmt formatCode="\$#,##0.0_);\(\$#,##0.0\)" sourceLinked="0"/>
        <c:majorTickMark val="out"/>
        <c:minorTickMark val="none"/>
        <c:tickLblPos val="nextTo"/>
        <c:spPr>
          <a:ln w="3175">
            <a:solidFill>
              <a:srgbClr val="000000"/>
            </a:solidFill>
          </a:ln>
        </c:spPr>
        <c:crossAx val="30266152"/>
        <c:crosses val="autoZero"/>
        <c:crossBetween val="midCat"/>
        <c:dispUnits/>
      </c:valAx>
      <c:valAx>
        <c:axId val="30266152"/>
        <c:scaling>
          <c:orientation val="minMax"/>
          <c:min val="0"/>
        </c:scaling>
        <c:axPos val="l"/>
        <c:title>
          <c:tx>
            <c:rich>
              <a:bodyPr vert="horz" rot="-5400000" anchor="ctr"/>
              <a:lstStyle/>
              <a:p>
                <a:pPr algn="ctr">
                  <a:defRPr/>
                </a:pPr>
                <a:r>
                  <a:rPr lang="en-US" cap="none" sz="1050" b="1" i="0" u="none" baseline="0">
                    <a:solidFill>
                      <a:srgbClr val="000000"/>
                    </a:solidFill>
                  </a:rPr>
                  <a:t>Average Patient Charge     </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crossAx val="25732527"/>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01875"/>
          <c:w val="0.92725"/>
          <c:h val="0.8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FF"/>
                </a:solidFill>
              </a:ln>
            </c:spPr>
            <c:trendlineType val="linear"/>
            <c:dispEq val="0"/>
            <c:dispRSqr val="0"/>
          </c:trendline>
          <c:xVal>
            <c:numRef>
              <c:f>'Tradeoff Analysis'!$AF$31:$AF$32</c:f>
              <c:numCache>
                <c:ptCount val="2"/>
                <c:pt idx="1">
                  <c:v> -   </c:v>
                </c:pt>
              </c:numCache>
            </c:numRef>
          </c:xVal>
          <c:yVal>
            <c:numRef>
              <c:f>'Tradeoff Analysis'!$AH$31:$AH$32</c:f>
              <c:numCache>
                <c:ptCount val="2"/>
                <c:pt idx="0">
                  <c:v>0</c:v>
                </c:pt>
                <c:pt idx="1">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'Tradeoff Analysis'!$AF$33:$AF$34</c:f>
              <c:numCache>
                <c:ptCount val="2"/>
                <c:pt idx="0">
                  <c:v>0</c:v>
                </c:pt>
                <c:pt idx="1">
                  <c:v>0</c:v>
                </c:pt>
              </c:numCache>
            </c:numRef>
          </c:xVal>
          <c:yVal>
            <c:numRef>
              <c:f>'Tradeoff Analysis'!$AH$33:$AH$34</c:f>
              <c:numCache>
                <c:ptCount val="2"/>
                <c:pt idx="0">
                  <c:v>0</c:v>
                </c:pt>
                <c:pt idx="1">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trendline>
            <c:spPr>
              <a:ln w="25400">
                <a:solidFill>
                  <a:srgbClr val="FF0000"/>
                </a:solidFill>
                <a:prstDash val="sysDot"/>
              </a:ln>
            </c:spPr>
            <c:trendlineType val="linear"/>
            <c:dispEq val="0"/>
            <c:dispRSqr val="0"/>
          </c:trendline>
          <c:xVal>
            <c:numRef>
              <c:f>'Tradeoff Analysis'!$AF$34:$AF$35</c:f>
              <c:numCache>
                <c:ptCount val="2"/>
                <c:pt idx="0">
                  <c:v>0</c:v>
                </c:pt>
                <c:pt idx="1">
                  <c:v>0</c:v>
                </c:pt>
              </c:numCache>
            </c:numRef>
          </c:xVal>
          <c:yVal>
            <c:numRef>
              <c:f>'Tradeoff Analysis'!$AH$34:$AH$35</c:f>
              <c:numCache>
                <c:ptCount val="2"/>
                <c:pt idx="0">
                  <c:v>0</c:v>
                </c:pt>
                <c:pt idx="1">
                  <c:v>0</c:v>
                </c:pt>
              </c:numCache>
            </c:numRef>
          </c:yVal>
          <c:smooth val="0"/>
        </c:ser>
        <c:ser>
          <c:idx val="3"/>
          <c:order val="3"/>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trendline>
            <c:spPr>
              <a:ln w="25400">
                <a:solidFill>
                  <a:srgbClr val="000000"/>
                </a:solidFill>
              </a:ln>
            </c:spPr>
            <c:trendlineType val="linear"/>
            <c:dispEq val="0"/>
            <c:dispRSqr val="0"/>
          </c:trendline>
          <c:xVal>
            <c:numRef>
              <c:f>'Tradeoff Analysis'!$AF$35:$AF$35</c:f>
              <c:numCache>
                <c:ptCount val="1"/>
                <c:pt idx="0">
                  <c:v>0</c:v>
                </c:pt>
              </c:numCache>
            </c:numRef>
          </c:xVal>
          <c:yVal>
            <c:numRef>
              <c:f>'Tradeoff Analysis'!$AH$35:$AH$35</c:f>
              <c:numCache>
                <c:ptCount val="1"/>
                <c:pt idx="0">
                  <c:v>0</c:v>
                </c:pt>
              </c:numCache>
            </c:numRef>
          </c:yVal>
          <c:smooth val="0"/>
        </c:ser>
        <c:axId val="3959913"/>
        <c:axId val="35639218"/>
      </c:scatterChart>
      <c:valAx>
        <c:axId val="3959913"/>
        <c:scaling>
          <c:orientation val="minMax"/>
        </c:scaling>
        <c:axPos val="b"/>
        <c:title>
          <c:tx>
            <c:rich>
              <a:bodyPr vert="horz" rot="0" anchor="ctr"/>
              <a:lstStyle/>
              <a:p>
                <a:pPr algn="ctr">
                  <a:defRPr/>
                </a:pPr>
                <a:r>
                  <a:rPr lang="en-US" cap="none" sz="1775" b="1" i="0" u="none" baseline="0">
                    <a:solidFill>
                      <a:srgbClr val="000000"/>
                    </a:solidFill>
                  </a:rPr>
                  <a:t>Tax Support Per Capita Per Year</a:t>
                </a:r>
              </a:p>
            </c:rich>
          </c:tx>
          <c:layout>
            <c:manualLayout>
              <c:xMode val="factor"/>
              <c:yMode val="factor"/>
              <c:x val="-0.0095"/>
              <c:y val="-0.0015"/>
            </c:manualLayout>
          </c:layout>
          <c:overlay val="0"/>
          <c:spPr>
            <a:noFill/>
            <a:ln>
              <a:noFill/>
            </a:ln>
          </c:spPr>
        </c:title>
        <c:delete val="0"/>
        <c:numFmt formatCode="\$#,##0.0_);\(\$#,##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5639218"/>
        <c:crosses val="autoZero"/>
        <c:crossBetween val="midCat"/>
        <c:dispUnits/>
      </c:valAx>
      <c:valAx>
        <c:axId val="35639218"/>
        <c:scaling>
          <c:orientation val="minMax"/>
          <c:min val="0"/>
        </c:scaling>
        <c:axPos val="l"/>
        <c:title>
          <c:tx>
            <c:rich>
              <a:bodyPr vert="horz" rot="-5400000" anchor="ctr"/>
              <a:lstStyle/>
              <a:p>
                <a:pPr algn="ctr">
                  <a:defRPr/>
                </a:pPr>
                <a:r>
                  <a:rPr lang="en-US" cap="none" sz="1775" b="1" i="0" u="none" baseline="0">
                    <a:solidFill>
                      <a:srgbClr val="000000"/>
                    </a:solidFill>
                  </a:rPr>
                  <a:t>Average Patient Charge     </a:t>
                </a:r>
              </a:p>
            </c:rich>
          </c:tx>
          <c:layout>
            <c:manualLayout>
              <c:xMode val="factor"/>
              <c:yMode val="factor"/>
              <c:x val="-0.0085"/>
              <c:y val="0.0005"/>
            </c:manualLayout>
          </c:layout>
          <c:overlay val="0"/>
          <c:spPr>
            <a:noFill/>
            <a:ln>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59913"/>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838200</xdr:colOff>
      <xdr:row>10</xdr:row>
      <xdr:rowOff>152400</xdr:rowOff>
    </xdr:to>
    <xdr:pic>
      <xdr:nvPicPr>
        <xdr:cNvPr id="1" name="Picture 2"/>
        <xdr:cNvPicPr preferRelativeResize="1">
          <a:picLocks noChangeAspect="1"/>
        </xdr:cNvPicPr>
      </xdr:nvPicPr>
      <xdr:blipFill>
        <a:blip r:embed="rId1"/>
        <a:stretch>
          <a:fillRect/>
        </a:stretch>
      </xdr:blipFill>
      <xdr:spPr>
        <a:xfrm>
          <a:off x="0" y="0"/>
          <a:ext cx="17145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39</xdr:row>
      <xdr:rowOff>133350</xdr:rowOff>
    </xdr:from>
    <xdr:ext cx="6010275" cy="2790825"/>
    <xdr:graphicFrame>
      <xdr:nvGraphicFramePr>
        <xdr:cNvPr id="1" name="Chart 2"/>
        <xdr:cNvGraphicFramePr/>
      </xdr:nvGraphicFramePr>
      <xdr:xfrm>
        <a:off x="390525" y="6496050"/>
        <a:ext cx="6010275" cy="279082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19050</xdr:rowOff>
    </xdr:from>
    <xdr:to>
      <xdr:col>9</xdr:col>
      <xdr:colOff>1476375</xdr:colOff>
      <xdr:row>38</xdr:row>
      <xdr:rowOff>47625</xdr:rowOff>
    </xdr:to>
    <xdr:graphicFrame>
      <xdr:nvGraphicFramePr>
        <xdr:cNvPr id="1" name="Chart 2"/>
        <xdr:cNvGraphicFramePr/>
      </xdr:nvGraphicFramePr>
      <xdr:xfrm>
        <a:off x="323850" y="1104900"/>
        <a:ext cx="8143875" cy="5419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aaa.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R198"/>
  <sheetViews>
    <sheetView showGridLines="0" tabSelected="1" zoomScalePageLayoutView="0" workbookViewId="0" topLeftCell="A1">
      <selection activeCell="B11" sqref="B11"/>
    </sheetView>
  </sheetViews>
  <sheetFormatPr defaultColWidth="9.140625" defaultRowHeight="13.5"/>
  <cols>
    <col min="1" max="1" width="13.140625" style="13" customWidth="1"/>
    <col min="2" max="2" width="18.421875" style="13" customWidth="1"/>
    <col min="3" max="3" width="3.7109375" style="47" customWidth="1"/>
    <col min="4" max="4" width="4.140625" style="13" customWidth="1"/>
    <col min="5" max="5" width="3.140625" style="13" customWidth="1"/>
    <col min="6" max="6" width="11.421875" style="13" customWidth="1"/>
    <col min="7" max="7" width="5.57421875" style="13" bestFit="1" customWidth="1"/>
    <col min="8" max="8" width="1.7109375" style="13" customWidth="1"/>
    <col min="9" max="9" width="23.28125" style="13" customWidth="1"/>
    <col min="10" max="10" width="2.140625" style="13" customWidth="1"/>
    <col min="11" max="11" width="13.7109375" style="13" customWidth="1"/>
    <col min="12" max="13" width="4.8515625" style="13" customWidth="1"/>
    <col min="14" max="14" width="3.7109375" style="110" customWidth="1"/>
    <col min="15" max="15" width="2.140625" style="13" customWidth="1"/>
    <col min="16" max="16384" width="9.140625" style="13" customWidth="1"/>
  </cols>
  <sheetData>
    <row r="1" spans="3:14" ht="15.75">
      <c r="C1" s="34" t="s">
        <v>281</v>
      </c>
      <c r="D1" s="34"/>
      <c r="E1" s="2"/>
      <c r="F1" s="2"/>
      <c r="G1" s="2"/>
      <c r="H1" s="2"/>
      <c r="I1" s="2"/>
      <c r="J1" s="2"/>
      <c r="K1" s="2"/>
      <c r="L1" s="2"/>
      <c r="M1" s="2"/>
      <c r="N1" s="185"/>
    </row>
    <row r="2" spans="3:14" ht="15.75">
      <c r="C2" s="34" t="s">
        <v>606</v>
      </c>
      <c r="D2" s="34"/>
      <c r="E2" s="2"/>
      <c r="F2" s="2"/>
      <c r="G2" s="2"/>
      <c r="H2" s="2"/>
      <c r="I2" s="2"/>
      <c r="J2" s="2"/>
      <c r="K2" s="2"/>
      <c r="L2" s="2"/>
      <c r="M2" s="2"/>
      <c r="N2" s="185"/>
    </row>
    <row r="3" spans="3:14" ht="15.75">
      <c r="C3" s="34" t="s">
        <v>282</v>
      </c>
      <c r="D3" s="34"/>
      <c r="E3" s="2"/>
      <c r="F3" s="2"/>
      <c r="G3" s="2"/>
      <c r="H3" s="2"/>
      <c r="I3" s="2"/>
      <c r="J3" s="2"/>
      <c r="K3" s="2"/>
      <c r="L3" s="2"/>
      <c r="M3" s="2"/>
      <c r="N3" s="185"/>
    </row>
    <row r="4" spans="3:14" ht="12.75" customHeight="1">
      <c r="C4" s="38"/>
      <c r="E4" s="2"/>
      <c r="F4" s="2"/>
      <c r="G4" s="2"/>
      <c r="H4" s="2"/>
      <c r="I4" s="2"/>
      <c r="J4" s="2"/>
      <c r="K4" s="2"/>
      <c r="L4" s="2"/>
      <c r="M4" s="2"/>
      <c r="N4" s="185"/>
    </row>
    <row r="5" spans="3:13" ht="12.75" customHeight="1">
      <c r="C5" s="38"/>
      <c r="M5" s="2"/>
    </row>
    <row r="6" spans="3:15" ht="12.75" customHeight="1">
      <c r="C6" s="34" t="s">
        <v>938</v>
      </c>
      <c r="D6" s="2"/>
      <c r="E6" s="2"/>
      <c r="F6" s="2"/>
      <c r="G6" s="2"/>
      <c r="H6" s="2"/>
      <c r="I6" s="332"/>
      <c r="J6" s="2"/>
      <c r="K6" s="2"/>
      <c r="L6" s="2"/>
      <c r="M6" s="2"/>
      <c r="N6" s="185"/>
      <c r="O6" s="2"/>
    </row>
    <row r="7" spans="3:15" ht="6" customHeight="1">
      <c r="C7" s="327"/>
      <c r="D7" s="125"/>
      <c r="E7" s="125"/>
      <c r="F7" s="125"/>
      <c r="G7" s="125"/>
      <c r="H7" s="125"/>
      <c r="I7" s="125"/>
      <c r="J7" s="125"/>
      <c r="K7" s="125"/>
      <c r="L7" s="125"/>
      <c r="M7" s="125"/>
      <c r="N7" s="142"/>
      <c r="O7" s="125"/>
    </row>
    <row r="8" spans="3:12" ht="6" customHeight="1">
      <c r="C8" s="38"/>
      <c r="F8" s="47"/>
      <c r="G8" s="47"/>
      <c r="H8" s="47"/>
      <c r="I8" s="47"/>
      <c r="J8" s="47"/>
      <c r="K8" s="116"/>
      <c r="L8" s="2"/>
    </row>
    <row r="9" spans="3:15" s="37" customFormat="1" ht="12.75">
      <c r="C9" s="329"/>
      <c r="E9" s="35" t="s">
        <v>325</v>
      </c>
      <c r="K9" s="362" t="s">
        <v>325</v>
      </c>
      <c r="L9" s="362"/>
      <c r="M9" s="362"/>
      <c r="N9" s="362"/>
      <c r="O9" s="362"/>
    </row>
    <row r="10" spans="5:12" ht="12.75">
      <c r="E10" s="38"/>
      <c r="H10" s="47"/>
      <c r="I10" s="47"/>
      <c r="J10" s="47"/>
      <c r="K10" s="47"/>
      <c r="L10" s="2"/>
    </row>
    <row r="11" spans="5:15" ht="12.75">
      <c r="E11" s="36" t="s">
        <v>284</v>
      </c>
      <c r="F11" s="37"/>
      <c r="G11" s="37"/>
      <c r="H11" s="329"/>
      <c r="I11" s="329"/>
      <c r="J11" s="329"/>
      <c r="K11" s="329"/>
      <c r="L11" s="70" t="s">
        <v>856</v>
      </c>
      <c r="M11" s="37"/>
      <c r="N11" s="330"/>
      <c r="O11" s="37"/>
    </row>
    <row r="12" spans="5:10" ht="12.75">
      <c r="E12" s="38"/>
      <c r="F12" s="13" t="s">
        <v>984</v>
      </c>
      <c r="H12" s="47"/>
      <c r="I12" s="47"/>
      <c r="J12" s="47"/>
    </row>
    <row r="13" spans="5:12" ht="12.75">
      <c r="E13" s="38"/>
      <c r="F13" s="13" t="s">
        <v>607</v>
      </c>
      <c r="H13" s="47"/>
      <c r="I13" s="47"/>
      <c r="J13" s="47"/>
      <c r="K13" s="47"/>
      <c r="L13" s="2"/>
    </row>
    <row r="14" spans="5:12" ht="12.75">
      <c r="E14" s="38"/>
      <c r="F14" s="13" t="s">
        <v>856</v>
      </c>
      <c r="H14" s="47"/>
      <c r="I14" s="47"/>
      <c r="J14" s="47"/>
      <c r="K14" s="47"/>
      <c r="L14" s="2"/>
    </row>
    <row r="15" spans="1:18" ht="12.75">
      <c r="A15" s="37" t="s">
        <v>263</v>
      </c>
      <c r="E15" s="38"/>
      <c r="F15" s="13" t="s">
        <v>611</v>
      </c>
      <c r="H15" s="47"/>
      <c r="I15" s="47"/>
      <c r="J15" s="47"/>
      <c r="K15" s="47"/>
      <c r="L15" s="2"/>
      <c r="Q15" s="37"/>
      <c r="R15" s="37"/>
    </row>
    <row r="16" spans="1:18" ht="12.75">
      <c r="A16" s="37" t="s">
        <v>264</v>
      </c>
      <c r="E16" s="38"/>
      <c r="H16" s="47"/>
      <c r="I16" s="47"/>
      <c r="J16" s="47"/>
      <c r="K16" s="47"/>
      <c r="L16" s="2"/>
      <c r="Q16" s="37"/>
      <c r="R16" s="37"/>
    </row>
    <row r="17" spans="1:14" s="37" customFormat="1" ht="12.75">
      <c r="A17" s="37" t="s">
        <v>267</v>
      </c>
      <c r="C17" s="329"/>
      <c r="E17" s="36" t="s">
        <v>285</v>
      </c>
      <c r="H17" s="329"/>
      <c r="I17" s="329"/>
      <c r="J17" s="329"/>
      <c r="K17" s="329"/>
      <c r="L17" s="70" t="s">
        <v>286</v>
      </c>
      <c r="N17" s="330"/>
    </row>
    <row r="18" spans="1:18" ht="12.75">
      <c r="A18" s="37" t="s">
        <v>265</v>
      </c>
      <c r="E18" s="38"/>
      <c r="F18" s="13" t="s">
        <v>21</v>
      </c>
      <c r="H18" s="47"/>
      <c r="I18" s="47"/>
      <c r="J18" s="47"/>
      <c r="K18" s="47"/>
      <c r="L18" s="2"/>
      <c r="Q18" s="37"/>
      <c r="R18" s="37"/>
    </row>
    <row r="19" spans="1:18" ht="12.75">
      <c r="A19" s="37" t="s">
        <v>269</v>
      </c>
      <c r="E19" s="38"/>
      <c r="F19" s="13" t="s">
        <v>22</v>
      </c>
      <c r="H19" s="47"/>
      <c r="I19" s="47"/>
      <c r="J19" s="47"/>
      <c r="K19" s="47"/>
      <c r="L19" s="2"/>
      <c r="Q19" s="37"/>
      <c r="R19" s="37"/>
    </row>
    <row r="20" spans="1:18" ht="12.75">
      <c r="A20" s="37" t="s">
        <v>270</v>
      </c>
      <c r="E20" s="38"/>
      <c r="F20" s="13" t="s">
        <v>23</v>
      </c>
      <c r="H20" s="47"/>
      <c r="I20" s="47"/>
      <c r="J20" s="47"/>
      <c r="K20" s="47"/>
      <c r="L20" s="2"/>
      <c r="Q20" s="37"/>
      <c r="R20" s="37"/>
    </row>
    <row r="21" spans="1:18" ht="12.75">
      <c r="A21" s="37" t="s">
        <v>268</v>
      </c>
      <c r="E21" s="38"/>
      <c r="F21" s="13" t="s">
        <v>24</v>
      </c>
      <c r="H21" s="47"/>
      <c r="I21" s="47"/>
      <c r="J21" s="47"/>
      <c r="K21" s="47"/>
      <c r="L21" s="2"/>
      <c r="R21" s="37"/>
    </row>
    <row r="22" spans="1:17" ht="15">
      <c r="A22" s="336" t="s">
        <v>266</v>
      </c>
      <c r="E22" s="38"/>
      <c r="H22" s="47"/>
      <c r="I22" s="47"/>
      <c r="J22" s="47"/>
      <c r="K22" s="47"/>
      <c r="L22" s="2"/>
      <c r="Q22" s="37"/>
    </row>
    <row r="23" spans="3:14" s="37" customFormat="1" ht="12.75">
      <c r="C23" s="329"/>
      <c r="E23" s="36" t="s">
        <v>287</v>
      </c>
      <c r="H23" s="329"/>
      <c r="I23" s="329"/>
      <c r="J23" s="329"/>
      <c r="K23" s="329"/>
      <c r="L23" s="70" t="s">
        <v>33</v>
      </c>
      <c r="N23" s="330"/>
    </row>
    <row r="24" spans="5:12" ht="12.75">
      <c r="E24" s="38"/>
      <c r="F24" s="13" t="s">
        <v>312</v>
      </c>
      <c r="H24" s="47"/>
      <c r="I24" s="47"/>
      <c r="J24" s="47"/>
      <c r="K24" s="47"/>
      <c r="L24" s="2"/>
    </row>
    <row r="25" spans="5:12" ht="12.75">
      <c r="E25" s="38"/>
      <c r="H25" s="47"/>
      <c r="I25" s="47"/>
      <c r="J25" s="47"/>
      <c r="K25" s="47"/>
      <c r="L25" s="2"/>
    </row>
    <row r="26" spans="3:14" s="37" customFormat="1" ht="12.75">
      <c r="C26" s="329"/>
      <c r="E26" s="36" t="s">
        <v>299</v>
      </c>
      <c r="H26" s="329"/>
      <c r="I26" s="329"/>
      <c r="J26" s="329"/>
      <c r="K26" s="329"/>
      <c r="L26" s="70"/>
      <c r="N26" s="330"/>
    </row>
    <row r="27" spans="5:12" ht="12.75">
      <c r="E27" s="38"/>
      <c r="F27" s="13" t="s">
        <v>300</v>
      </c>
      <c r="H27" s="47"/>
      <c r="I27" s="47"/>
      <c r="J27" s="47"/>
      <c r="K27" s="47"/>
      <c r="L27" s="70" t="s">
        <v>300</v>
      </c>
    </row>
    <row r="28" spans="5:12" ht="12.75">
      <c r="E28" s="38"/>
      <c r="F28" s="13" t="s">
        <v>41</v>
      </c>
      <c r="H28" s="47"/>
      <c r="I28" s="47"/>
      <c r="J28" s="47"/>
      <c r="K28" s="47"/>
      <c r="L28" s="70" t="s">
        <v>288</v>
      </c>
    </row>
    <row r="29" spans="5:12" ht="12.75">
      <c r="E29" s="38"/>
      <c r="F29" s="13" t="s">
        <v>779</v>
      </c>
      <c r="H29" s="47"/>
      <c r="I29" s="47"/>
      <c r="J29" s="47"/>
      <c r="K29" s="47"/>
      <c r="L29" s="70" t="s">
        <v>289</v>
      </c>
    </row>
    <row r="30" spans="5:12" ht="12.75">
      <c r="E30" s="38"/>
      <c r="F30" s="13" t="s">
        <v>326</v>
      </c>
      <c r="H30" s="47"/>
      <c r="I30" s="47"/>
      <c r="J30" s="47"/>
      <c r="K30" s="47"/>
      <c r="L30" s="70" t="s">
        <v>273</v>
      </c>
    </row>
    <row r="31" spans="5:12" ht="12.75">
      <c r="E31" s="38"/>
      <c r="F31" s="13" t="s">
        <v>301</v>
      </c>
      <c r="H31" s="47"/>
      <c r="I31" s="47"/>
      <c r="J31" s="47"/>
      <c r="K31" s="47"/>
      <c r="L31" s="70" t="s">
        <v>274</v>
      </c>
    </row>
    <row r="32" spans="5:12" ht="12.75">
      <c r="E32" s="38"/>
      <c r="F32" s="13" t="s">
        <v>40</v>
      </c>
      <c r="H32" s="47"/>
      <c r="I32" s="47"/>
      <c r="J32" s="47"/>
      <c r="K32" s="47"/>
      <c r="L32" s="70" t="s">
        <v>290</v>
      </c>
    </row>
    <row r="33" spans="5:12" ht="12.75">
      <c r="E33" s="38"/>
      <c r="F33" s="13" t="s">
        <v>302</v>
      </c>
      <c r="H33" s="47"/>
      <c r="I33" s="47"/>
      <c r="J33" s="47"/>
      <c r="K33" s="47"/>
      <c r="L33" s="70" t="s">
        <v>272</v>
      </c>
    </row>
    <row r="34" spans="5:12" ht="12.75">
      <c r="E34" s="38"/>
      <c r="F34" s="13" t="s">
        <v>34</v>
      </c>
      <c r="H34" s="47"/>
      <c r="I34" s="47"/>
      <c r="J34" s="47"/>
      <c r="K34" s="47"/>
      <c r="L34" s="70" t="s">
        <v>291</v>
      </c>
    </row>
    <row r="35" spans="5:12" ht="12.75">
      <c r="E35" s="38"/>
      <c r="F35" s="13" t="s">
        <v>35</v>
      </c>
      <c r="H35" s="47"/>
      <c r="I35" s="47"/>
      <c r="J35" s="47"/>
      <c r="K35" s="47"/>
      <c r="L35" s="70" t="s">
        <v>292</v>
      </c>
    </row>
    <row r="36" spans="5:12" ht="12.75">
      <c r="E36" s="38"/>
      <c r="F36" s="13" t="s">
        <v>1032</v>
      </c>
      <c r="H36" s="47"/>
      <c r="I36" s="47"/>
      <c r="J36" s="47"/>
      <c r="K36" s="47"/>
      <c r="L36" s="70" t="s">
        <v>293</v>
      </c>
    </row>
    <row r="37" spans="5:12" ht="12.75">
      <c r="E37" s="38"/>
      <c r="F37" s="13" t="s">
        <v>869</v>
      </c>
      <c r="H37" s="47"/>
      <c r="I37" s="47"/>
      <c r="J37" s="47"/>
      <c r="K37" s="47"/>
      <c r="L37" s="70" t="s">
        <v>294</v>
      </c>
    </row>
    <row r="38" spans="5:12" ht="12.75">
      <c r="E38" s="38"/>
      <c r="F38" s="13" t="s">
        <v>39</v>
      </c>
      <c r="H38" s="47"/>
      <c r="I38" s="47"/>
      <c r="J38" s="47"/>
      <c r="K38" s="47"/>
      <c r="L38" s="70" t="s">
        <v>295</v>
      </c>
    </row>
    <row r="39" spans="5:12" ht="12.75">
      <c r="E39" s="38"/>
      <c r="F39" s="13" t="s">
        <v>303</v>
      </c>
      <c r="H39" s="47"/>
      <c r="I39" s="47"/>
      <c r="J39" s="47"/>
      <c r="K39" s="47"/>
      <c r="L39" s="70" t="s">
        <v>271</v>
      </c>
    </row>
    <row r="40" spans="5:12" ht="12.75">
      <c r="E40" s="38"/>
      <c r="F40" s="13" t="s">
        <v>866</v>
      </c>
      <c r="H40" s="47"/>
      <c r="I40" s="47"/>
      <c r="J40" s="47"/>
      <c r="K40" s="47"/>
      <c r="L40" s="70" t="s">
        <v>296</v>
      </c>
    </row>
    <row r="41" spans="5:12" ht="12.75">
      <c r="E41" s="38"/>
      <c r="F41" s="13" t="s">
        <v>991</v>
      </c>
      <c r="H41" s="47"/>
      <c r="I41" s="47"/>
      <c r="J41" s="47"/>
      <c r="K41" s="47"/>
      <c r="L41" s="70" t="s">
        <v>297</v>
      </c>
    </row>
    <row r="42" spans="5:12" ht="12.75">
      <c r="E42" s="38"/>
      <c r="F42" s="13" t="s">
        <v>379</v>
      </c>
      <c r="H42" s="47"/>
      <c r="I42" s="47"/>
      <c r="J42" s="47"/>
      <c r="K42" s="47"/>
      <c r="L42" s="70" t="s">
        <v>298</v>
      </c>
    </row>
    <row r="43" spans="3:15" ht="6" customHeight="1">
      <c r="C43" s="327"/>
      <c r="D43" s="125"/>
      <c r="E43" s="125"/>
      <c r="F43" s="125"/>
      <c r="G43" s="125"/>
      <c r="H43" s="125"/>
      <c r="I43" s="125"/>
      <c r="J43" s="125"/>
      <c r="K43" s="125"/>
      <c r="L43" s="125"/>
      <c r="M43" s="125"/>
      <c r="N43" s="142"/>
      <c r="O43" s="125"/>
    </row>
    <row r="44" spans="3:12" ht="6" customHeight="1">
      <c r="C44" s="38"/>
      <c r="F44" s="47"/>
      <c r="G44" s="47"/>
      <c r="H44" s="47"/>
      <c r="I44" s="47"/>
      <c r="J44" s="47"/>
      <c r="K44" s="116"/>
      <c r="L44" s="2"/>
    </row>
    <row r="45" spans="3:12" ht="21.75" customHeight="1">
      <c r="C45" s="331" t="s">
        <v>25</v>
      </c>
      <c r="L45" s="2"/>
    </row>
    <row r="46" spans="3:15" ht="5.25" customHeight="1">
      <c r="C46" s="327"/>
      <c r="D46" s="125"/>
      <c r="E46" s="125"/>
      <c r="F46" s="125"/>
      <c r="G46" s="125"/>
      <c r="H46" s="125"/>
      <c r="I46" s="125"/>
      <c r="J46" s="125"/>
      <c r="K46" s="125"/>
      <c r="L46" s="125"/>
      <c r="M46" s="125"/>
      <c r="N46" s="142"/>
      <c r="O46" s="125"/>
    </row>
    <row r="47" spans="3:15" ht="5.25" customHeight="1">
      <c r="C47" s="224"/>
      <c r="D47" s="58"/>
      <c r="E47" s="58"/>
      <c r="F47" s="58"/>
      <c r="G47" s="58"/>
      <c r="H47" s="58"/>
      <c r="I47" s="58"/>
      <c r="J47" s="58"/>
      <c r="K47" s="58"/>
      <c r="L47" s="58"/>
      <c r="M47" s="58"/>
      <c r="O47" s="58"/>
    </row>
    <row r="48" spans="3:12" ht="12.75">
      <c r="C48" s="95"/>
      <c r="K48" s="116"/>
      <c r="L48" s="2"/>
    </row>
    <row r="49" spans="3:15" s="37" customFormat="1" ht="12.75">
      <c r="C49" s="361"/>
      <c r="D49" s="361"/>
      <c r="E49" s="361"/>
      <c r="F49" s="361"/>
      <c r="G49" s="361"/>
      <c r="H49" s="361"/>
      <c r="I49" s="361"/>
      <c r="J49" s="361"/>
      <c r="K49" s="361"/>
      <c r="L49" s="361"/>
      <c r="M49" s="361"/>
      <c r="N49" s="361"/>
      <c r="O49" s="361"/>
    </row>
    <row r="50" spans="3:17" s="37" customFormat="1" ht="12.75">
      <c r="C50" s="361"/>
      <c r="D50" s="361"/>
      <c r="E50" s="361"/>
      <c r="F50" s="361"/>
      <c r="G50" s="361"/>
      <c r="H50" s="361"/>
      <c r="I50" s="361"/>
      <c r="J50" s="361"/>
      <c r="K50" s="361"/>
      <c r="L50" s="361"/>
      <c r="M50" s="361"/>
      <c r="N50" s="361"/>
      <c r="O50" s="13"/>
      <c r="Q50" s="13"/>
    </row>
    <row r="51" spans="3:15" s="37" customFormat="1" ht="12.75">
      <c r="C51" s="361"/>
      <c r="D51" s="361"/>
      <c r="E51" s="361"/>
      <c r="F51" s="361"/>
      <c r="G51" s="361"/>
      <c r="H51" s="361"/>
      <c r="I51" s="361"/>
      <c r="J51" s="361"/>
      <c r="K51" s="361"/>
      <c r="L51" s="361"/>
      <c r="M51" s="361"/>
      <c r="N51" s="361"/>
      <c r="O51" s="361"/>
    </row>
    <row r="52" spans="3:12" ht="12.75">
      <c r="C52" s="95"/>
      <c r="K52" s="116"/>
      <c r="L52" s="2"/>
    </row>
    <row r="53" spans="11:12" ht="12.75">
      <c r="K53" s="116"/>
      <c r="L53" s="2"/>
    </row>
    <row r="54" spans="11:12" ht="12.75">
      <c r="K54" s="116"/>
      <c r="L54" s="2"/>
    </row>
    <row r="55" spans="11:12" ht="12.75">
      <c r="K55" s="116"/>
      <c r="L55" s="2"/>
    </row>
    <row r="56" spans="11:12" ht="12.75">
      <c r="K56" s="116"/>
      <c r="L56" s="2"/>
    </row>
    <row r="57" spans="11:12" ht="12.75">
      <c r="K57" s="116"/>
      <c r="L57" s="2"/>
    </row>
    <row r="58" spans="11:12" ht="12.75">
      <c r="K58" s="116"/>
      <c r="L58" s="2"/>
    </row>
    <row r="59" spans="11:12" ht="12.75">
      <c r="K59" s="116"/>
      <c r="L59" s="2"/>
    </row>
    <row r="60" spans="11:12" ht="12.75">
      <c r="K60" s="116"/>
      <c r="L60" s="2"/>
    </row>
    <row r="61" spans="11:12" ht="12.75">
      <c r="K61" s="116"/>
      <c r="L61" s="2"/>
    </row>
    <row r="62" spans="11:12" ht="12.75">
      <c r="K62" s="116"/>
      <c r="L62" s="2"/>
    </row>
    <row r="63" spans="11:12" ht="12.75">
      <c r="K63" s="116"/>
      <c r="L63" s="2"/>
    </row>
    <row r="64" spans="11:12" ht="12.75">
      <c r="K64" s="116"/>
      <c r="L64" s="2"/>
    </row>
    <row r="65" spans="11:12" ht="12.75">
      <c r="K65" s="116"/>
      <c r="L65" s="2"/>
    </row>
    <row r="66" spans="11:12" ht="12.75">
      <c r="K66" s="116"/>
      <c r="L66" s="2"/>
    </row>
    <row r="67" spans="11:12" ht="12.75">
      <c r="K67" s="116"/>
      <c r="L67" s="2"/>
    </row>
    <row r="68" spans="11:12" ht="12.75">
      <c r="K68" s="116"/>
      <c r="L68" s="2"/>
    </row>
    <row r="69" spans="11:12" ht="12.75">
      <c r="K69" s="116"/>
      <c r="L69" s="2"/>
    </row>
    <row r="70" spans="11:12" ht="12.75">
      <c r="K70" s="116"/>
      <c r="L70" s="2"/>
    </row>
    <row r="71" spans="11:12" ht="12.75">
      <c r="K71" s="116"/>
      <c r="L71" s="2"/>
    </row>
    <row r="72" spans="11:12" ht="12.75">
      <c r="K72" s="116"/>
      <c r="L72" s="2"/>
    </row>
    <row r="73" spans="11:12" ht="12.75">
      <c r="K73" s="116"/>
      <c r="L73" s="2"/>
    </row>
    <row r="74" spans="11:12" ht="12.75">
      <c r="K74" s="116"/>
      <c r="L74" s="2"/>
    </row>
    <row r="75" spans="11:12" ht="12.75">
      <c r="K75" s="116"/>
      <c r="L75" s="2"/>
    </row>
    <row r="76" spans="11:12" ht="12.75">
      <c r="K76" s="116"/>
      <c r="L76" s="2"/>
    </row>
    <row r="77" spans="11:12" ht="12.75">
      <c r="K77" s="116"/>
      <c r="L77" s="2"/>
    </row>
    <row r="78" spans="11:12" ht="12.75">
      <c r="K78" s="116"/>
      <c r="L78" s="2"/>
    </row>
    <row r="79" spans="11:12" ht="12.75">
      <c r="K79" s="116"/>
      <c r="L79" s="2"/>
    </row>
    <row r="80" spans="11:12" ht="12.75">
      <c r="K80" s="116"/>
      <c r="L80" s="2"/>
    </row>
    <row r="81" spans="11:12" ht="12.75">
      <c r="K81" s="116"/>
      <c r="L81" s="2"/>
    </row>
    <row r="82" spans="11:12" ht="12.75">
      <c r="K82" s="116"/>
      <c r="L82" s="2"/>
    </row>
    <row r="83" spans="11:12" ht="12.75">
      <c r="K83" s="116"/>
      <c r="L83" s="2"/>
    </row>
    <row r="84" spans="11:12" ht="12.75">
      <c r="K84" s="116"/>
      <c r="L84" s="2"/>
    </row>
    <row r="85" spans="11:12" ht="12.75">
      <c r="K85" s="116"/>
      <c r="L85" s="2"/>
    </row>
    <row r="86" spans="11:12" ht="12.75">
      <c r="K86" s="116"/>
      <c r="L86" s="2"/>
    </row>
    <row r="87" spans="11:12" ht="12.75">
      <c r="K87" s="116"/>
      <c r="L87" s="2"/>
    </row>
    <row r="88" spans="11:12" ht="12.75">
      <c r="K88" s="116"/>
      <c r="L88" s="2"/>
    </row>
    <row r="89" spans="11:12" ht="12.75">
      <c r="K89" s="116"/>
      <c r="L89" s="2"/>
    </row>
    <row r="90" spans="11:12" ht="12.75">
      <c r="K90" s="116"/>
      <c r="L90" s="2"/>
    </row>
    <row r="91" spans="11:12" ht="12.75">
      <c r="K91" s="116"/>
      <c r="L91" s="2"/>
    </row>
    <row r="92" spans="11:12" ht="12.75">
      <c r="K92" s="116"/>
      <c r="L92" s="2"/>
    </row>
    <row r="93" spans="11:12" ht="12.75">
      <c r="K93" s="116"/>
      <c r="L93" s="2"/>
    </row>
    <row r="94" spans="11:12" ht="12.75">
      <c r="K94" s="116"/>
      <c r="L94" s="2"/>
    </row>
    <row r="95" spans="11:12" ht="12.75">
      <c r="K95" s="116"/>
      <c r="L95" s="2"/>
    </row>
    <row r="96" spans="11:12" ht="12.75">
      <c r="K96" s="116"/>
      <c r="L96" s="2"/>
    </row>
    <row r="97" spans="11:12" ht="12.75">
      <c r="K97" s="116"/>
      <c r="L97" s="2"/>
    </row>
    <row r="98" spans="11:12" ht="12.75">
      <c r="K98" s="116"/>
      <c r="L98" s="2"/>
    </row>
    <row r="99" spans="11:12" ht="12.75">
      <c r="K99" s="116"/>
      <c r="L99" s="2"/>
    </row>
    <row r="100" spans="11:12" ht="12.75">
      <c r="K100" s="116"/>
      <c r="L100" s="2"/>
    </row>
    <row r="101" spans="11:12" ht="12.75">
      <c r="K101" s="116"/>
      <c r="L101" s="2"/>
    </row>
    <row r="102" spans="11:12" ht="12.75">
      <c r="K102" s="116"/>
      <c r="L102" s="2"/>
    </row>
    <row r="103" spans="11:12" ht="12.75">
      <c r="K103" s="116"/>
      <c r="L103" s="2"/>
    </row>
    <row r="104" spans="11:12" ht="12.75">
      <c r="K104" s="116"/>
      <c r="L104" s="2"/>
    </row>
    <row r="105" spans="11:12" ht="12.75">
      <c r="K105" s="116"/>
      <c r="L105" s="2"/>
    </row>
    <row r="106" spans="11:12" ht="12.75">
      <c r="K106" s="116"/>
      <c r="L106" s="2"/>
    </row>
    <row r="107" spans="11:12" ht="12.75">
      <c r="K107" s="116"/>
      <c r="L107" s="2"/>
    </row>
    <row r="108" spans="11:12" ht="12.75">
      <c r="K108" s="116"/>
      <c r="L108" s="2"/>
    </row>
    <row r="109" spans="11:12" ht="12.75">
      <c r="K109" s="116"/>
      <c r="L109" s="2"/>
    </row>
    <row r="110" spans="11:12" ht="12.75">
      <c r="K110" s="116"/>
      <c r="L110" s="2"/>
    </row>
    <row r="111" spans="11:12" ht="12.75">
      <c r="K111" s="116"/>
      <c r="L111" s="2"/>
    </row>
    <row r="112" spans="11:12" ht="12.75">
      <c r="K112" s="116"/>
      <c r="L112" s="2"/>
    </row>
    <row r="113" spans="11:12" ht="12.75">
      <c r="K113" s="116"/>
      <c r="L113" s="2"/>
    </row>
    <row r="114" spans="11:12" ht="12.75">
      <c r="K114" s="116"/>
      <c r="L114" s="2"/>
    </row>
    <row r="115" spans="11:12" ht="12.75">
      <c r="K115" s="116"/>
      <c r="L115" s="2"/>
    </row>
    <row r="116" spans="11:12" ht="12.75">
      <c r="K116" s="116"/>
      <c r="L116" s="2"/>
    </row>
    <row r="117" spans="11:12" ht="12.75">
      <c r="K117" s="116"/>
      <c r="L117" s="2"/>
    </row>
    <row r="118" spans="11:12" ht="12.75">
      <c r="K118" s="116"/>
      <c r="L118" s="2"/>
    </row>
    <row r="119" spans="11:12" ht="12.75">
      <c r="K119" s="116"/>
      <c r="L119" s="2"/>
    </row>
    <row r="120" spans="11:12" ht="12.75">
      <c r="K120" s="116"/>
      <c r="L120" s="2"/>
    </row>
    <row r="121" spans="11:12" ht="12.75">
      <c r="K121" s="116"/>
      <c r="L121" s="2"/>
    </row>
    <row r="122" spans="11:12" ht="12.75">
      <c r="K122" s="116"/>
      <c r="L122" s="2"/>
    </row>
    <row r="123" spans="11:12" ht="12.75">
      <c r="K123" s="116"/>
      <c r="L123" s="2"/>
    </row>
    <row r="124" spans="11:12" ht="12.75">
      <c r="K124" s="116"/>
      <c r="L124" s="2"/>
    </row>
    <row r="125" spans="11:12" ht="12.75">
      <c r="K125" s="116"/>
      <c r="L125" s="2"/>
    </row>
    <row r="126" spans="11:12" ht="12.75">
      <c r="K126" s="116"/>
      <c r="L126" s="2"/>
    </row>
    <row r="127" spans="11:12" ht="12.75">
      <c r="K127" s="116"/>
      <c r="L127" s="2"/>
    </row>
    <row r="128" spans="11:12" ht="12.75">
      <c r="K128" s="116"/>
      <c r="L128" s="2"/>
    </row>
    <row r="129" spans="11:12" ht="12.75">
      <c r="K129" s="116"/>
      <c r="L129" s="2"/>
    </row>
    <row r="130" spans="11:12" ht="12.75">
      <c r="K130" s="116"/>
      <c r="L130" s="2"/>
    </row>
    <row r="131" spans="11:12" ht="12.75">
      <c r="K131" s="116"/>
      <c r="L131" s="2"/>
    </row>
    <row r="132" spans="11:12" ht="12.75">
      <c r="K132" s="116"/>
      <c r="L132" s="2"/>
    </row>
    <row r="133" spans="11:12" ht="12.75">
      <c r="K133" s="116"/>
      <c r="L133" s="2"/>
    </row>
    <row r="134" spans="11:12" ht="12.75">
      <c r="K134" s="116"/>
      <c r="L134" s="2"/>
    </row>
    <row r="135" spans="11:12" ht="12.75">
      <c r="K135" s="116"/>
      <c r="L135" s="2"/>
    </row>
    <row r="136" spans="11:12" ht="12.75">
      <c r="K136" s="116"/>
      <c r="L136" s="2"/>
    </row>
    <row r="137" spans="11:12" ht="12.75">
      <c r="K137" s="116"/>
      <c r="L137" s="2"/>
    </row>
    <row r="138" spans="11:12" ht="12.75">
      <c r="K138" s="116"/>
      <c r="L138" s="2"/>
    </row>
    <row r="139" spans="11:12" ht="12.75">
      <c r="K139" s="116"/>
      <c r="L139" s="2"/>
    </row>
    <row r="140" spans="11:12" ht="12.75">
      <c r="K140" s="116"/>
      <c r="L140" s="2"/>
    </row>
    <row r="141" spans="11:12" ht="12.75">
      <c r="K141" s="116"/>
      <c r="L141" s="2"/>
    </row>
    <row r="142" spans="11:12" ht="12.75">
      <c r="K142" s="116"/>
      <c r="L142" s="2"/>
    </row>
    <row r="143" spans="11:12" ht="12.75">
      <c r="K143" s="116"/>
      <c r="L143" s="2"/>
    </row>
    <row r="144" spans="11:12" ht="12.75">
      <c r="K144" s="116"/>
      <c r="L144" s="2"/>
    </row>
    <row r="145" spans="11:12" ht="12.75">
      <c r="K145" s="116"/>
      <c r="L145" s="2"/>
    </row>
    <row r="146" spans="11:12" ht="12.75">
      <c r="K146" s="116"/>
      <c r="L146" s="2"/>
    </row>
    <row r="147" spans="11:12" ht="12.75">
      <c r="K147" s="116"/>
      <c r="L147" s="2"/>
    </row>
    <row r="148" spans="11:12" ht="12.75">
      <c r="K148" s="116"/>
      <c r="L148" s="2"/>
    </row>
    <row r="149" spans="11:12" ht="12.75">
      <c r="K149" s="116"/>
      <c r="L149" s="2"/>
    </row>
    <row r="150" spans="11:12" ht="12.75">
      <c r="K150" s="116"/>
      <c r="L150" s="2"/>
    </row>
    <row r="151" spans="11:12" ht="12.75">
      <c r="K151" s="116"/>
      <c r="L151" s="2"/>
    </row>
    <row r="152" spans="11:12" ht="12.75">
      <c r="K152" s="116"/>
      <c r="L152" s="2"/>
    </row>
    <row r="153" spans="11:12" ht="12.75">
      <c r="K153" s="116"/>
      <c r="L153" s="2"/>
    </row>
    <row r="154" spans="11:12" ht="12.75">
      <c r="K154" s="116"/>
      <c r="L154" s="2"/>
    </row>
    <row r="155" spans="11:12" ht="12.75">
      <c r="K155" s="116"/>
      <c r="L155" s="2"/>
    </row>
    <row r="156" spans="11:12" ht="12.75">
      <c r="K156" s="116"/>
      <c r="L156" s="2"/>
    </row>
    <row r="157" spans="11:12" ht="12.75">
      <c r="K157" s="116"/>
      <c r="L157" s="2"/>
    </row>
    <row r="158" spans="11:12" ht="12.75">
      <c r="K158" s="116"/>
      <c r="L158" s="2"/>
    </row>
    <row r="159" spans="11:12" ht="12.75">
      <c r="K159" s="116"/>
      <c r="L159" s="2"/>
    </row>
    <row r="160" spans="11:12" ht="12.75">
      <c r="K160" s="116"/>
      <c r="L160" s="2"/>
    </row>
    <row r="161" spans="11:12" ht="12.75">
      <c r="K161" s="116"/>
      <c r="L161" s="2"/>
    </row>
    <row r="162" spans="11:12" ht="12.75">
      <c r="K162" s="116"/>
      <c r="L162" s="2"/>
    </row>
    <row r="163" spans="11:12" ht="12.75">
      <c r="K163" s="116"/>
      <c r="L163" s="2"/>
    </row>
    <row r="164" spans="11:12" ht="12.75">
      <c r="K164" s="116"/>
      <c r="L164" s="2"/>
    </row>
    <row r="165" spans="11:12" ht="12.75">
      <c r="K165" s="116"/>
      <c r="L165" s="2"/>
    </row>
    <row r="166" spans="11:12" ht="12.75">
      <c r="K166" s="116"/>
      <c r="L166" s="2"/>
    </row>
    <row r="167" spans="11:12" ht="12.75">
      <c r="K167" s="116"/>
      <c r="L167" s="2"/>
    </row>
    <row r="168" spans="11:12" ht="12.75">
      <c r="K168" s="116"/>
      <c r="L168" s="2"/>
    </row>
    <row r="169" spans="11:12" ht="12.75">
      <c r="K169" s="116"/>
      <c r="L169" s="2"/>
    </row>
    <row r="170" spans="11:12" ht="12.75">
      <c r="K170" s="116"/>
      <c r="L170" s="2"/>
    </row>
    <row r="171" spans="11:12" ht="12.75">
      <c r="K171" s="116"/>
      <c r="L171" s="2"/>
    </row>
    <row r="172" spans="11:12" ht="12.75">
      <c r="K172" s="116"/>
      <c r="L172" s="2"/>
    </row>
    <row r="173" spans="11:12" ht="12.75">
      <c r="K173" s="116"/>
      <c r="L173" s="2"/>
    </row>
    <row r="174" spans="11:12" ht="12.75">
      <c r="K174" s="116"/>
      <c r="L174" s="2"/>
    </row>
    <row r="175" spans="11:12" ht="12.75">
      <c r="K175" s="116"/>
      <c r="L175" s="2"/>
    </row>
    <row r="176" spans="11:12" ht="12.75">
      <c r="K176" s="116"/>
      <c r="L176" s="2"/>
    </row>
    <row r="177" spans="11:12" ht="12.75">
      <c r="K177" s="116"/>
      <c r="L177" s="2"/>
    </row>
    <row r="178" spans="11:12" ht="12.75">
      <c r="K178" s="116"/>
      <c r="L178" s="2"/>
    </row>
    <row r="179" spans="11:12" ht="12.75">
      <c r="K179" s="116"/>
      <c r="L179" s="2"/>
    </row>
    <row r="180" spans="11:12" ht="12.75">
      <c r="K180" s="116"/>
      <c r="L180" s="2"/>
    </row>
    <row r="181" spans="11:12" ht="12.75">
      <c r="K181" s="116"/>
      <c r="L181" s="2"/>
    </row>
    <row r="182" spans="11:12" ht="12.75">
      <c r="K182" s="116"/>
      <c r="L182" s="2"/>
    </row>
    <row r="183" spans="11:12" ht="12.75">
      <c r="K183" s="116"/>
      <c r="L183" s="2"/>
    </row>
    <row r="184" spans="11:12" ht="12.75">
      <c r="K184" s="116"/>
      <c r="L184" s="2"/>
    </row>
    <row r="185" spans="11:12" ht="12.75">
      <c r="K185" s="116"/>
      <c r="L185" s="2"/>
    </row>
    <row r="186" spans="11:12" ht="12.75">
      <c r="K186" s="116"/>
      <c r="L186" s="2"/>
    </row>
    <row r="187" spans="11:12" ht="12.75">
      <c r="K187" s="116"/>
      <c r="L187" s="2"/>
    </row>
    <row r="188" spans="11:12" ht="12.75">
      <c r="K188" s="116"/>
      <c r="L188" s="2"/>
    </row>
    <row r="189" spans="11:12" ht="12.75">
      <c r="K189" s="116"/>
      <c r="L189" s="2"/>
    </row>
    <row r="190" spans="11:12" ht="12.75">
      <c r="K190" s="116"/>
      <c r="L190" s="2"/>
    </row>
    <row r="191" spans="11:12" ht="12.75">
      <c r="K191" s="116"/>
      <c r="L191" s="2"/>
    </row>
    <row r="192" spans="11:12" ht="12.75">
      <c r="K192" s="116"/>
      <c r="L192" s="2"/>
    </row>
    <row r="193" spans="11:12" ht="12.75">
      <c r="K193" s="116"/>
      <c r="L193" s="2"/>
    </row>
    <row r="194" spans="11:12" ht="12.75">
      <c r="K194" s="116"/>
      <c r="L194" s="2"/>
    </row>
    <row r="195" spans="11:12" ht="12.75">
      <c r="K195" s="116"/>
      <c r="L195" s="2"/>
    </row>
    <row r="196" spans="11:12" ht="12.75">
      <c r="K196" s="116"/>
      <c r="L196" s="2"/>
    </row>
    <row r="197" spans="11:12" ht="12.75">
      <c r="K197" s="116"/>
      <c r="L197" s="2"/>
    </row>
    <row r="198" spans="11:12" ht="12.75">
      <c r="K198" s="116"/>
      <c r="L198" s="2"/>
    </row>
  </sheetData>
  <sheetProtection/>
  <mergeCells count="4">
    <mergeCell ref="C49:O49"/>
    <mergeCell ref="C50:N50"/>
    <mergeCell ref="C51:O51"/>
    <mergeCell ref="K9:O9"/>
  </mergeCells>
  <hyperlinks>
    <hyperlink ref="A22" r:id="rId1" display="www.the-aaa.org"/>
  </hyperlinks>
  <printOptions horizontalCentered="1"/>
  <pageMargins left="0.75" right="0.31" top="0.9" bottom="0.5" header="0.5" footer="0.17"/>
  <pageSetup firstPageNumber="120" useFirstPageNumber="1" fitToHeight="0" horizontalDpi="300" verticalDpi="300" orientation="landscape" scale="86" r:id="rId4"/>
  <headerFooter alignWithMargins="0">
    <oddHeader>&amp;R&amp;A</oddHeader>
    <oddFooter>&amp;C&amp;"Times New Roman,Regular"&amp;P&amp;RCopyright 2004.  American Ambulance Association.  All Rights Reserved.</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43"/>
  <dimension ref="A1:R24"/>
  <sheetViews>
    <sheetView showGridLines="0" zoomScalePageLayoutView="0" workbookViewId="0" topLeftCell="A1">
      <selection activeCell="Q32" sqref="Q32"/>
    </sheetView>
  </sheetViews>
  <sheetFormatPr defaultColWidth="9.140625" defaultRowHeight="13.5"/>
  <cols>
    <col min="1" max="1" width="5.00390625" style="13" bestFit="1" customWidth="1"/>
    <col min="2" max="2" width="28.7109375" style="13" customWidth="1"/>
    <col min="3" max="3" width="1.7109375" style="13" customWidth="1"/>
    <col min="4" max="4" width="10.00390625" style="13" bestFit="1" customWidth="1"/>
    <col min="5" max="5" width="2.7109375" style="13" customWidth="1"/>
    <col min="6" max="6" width="11.00390625" style="13" customWidth="1"/>
    <col min="7" max="7" width="2.7109375" style="13" customWidth="1"/>
    <col min="8" max="8" width="12.00390625" style="13" customWidth="1"/>
    <col min="9" max="9" width="2.7109375" style="13" customWidth="1"/>
    <col min="10" max="10" width="14.28125" style="13" customWidth="1"/>
    <col min="11" max="11" width="2.7109375" style="13" customWidth="1"/>
    <col min="12" max="12" width="12.00390625" style="13" bestFit="1" customWidth="1"/>
    <col min="13" max="13" width="2.7109375" style="13" customWidth="1"/>
    <col min="14" max="14" width="16.57421875" style="13" bestFit="1" customWidth="1"/>
    <col min="15" max="15" width="2.7109375" style="13" customWidth="1"/>
    <col min="16" max="16" width="10.00390625" style="13" bestFit="1" customWidth="1"/>
    <col min="17" max="17" width="9.140625" style="13" customWidth="1"/>
    <col min="18" max="18" width="12.00390625" style="13" bestFit="1" customWidth="1"/>
    <col min="19" max="16384" width="9.140625" style="13" customWidth="1"/>
  </cols>
  <sheetData>
    <row r="1" spans="1:16" ht="15.75">
      <c r="A1" s="34" t="str">
        <f>'Data Input Sheets'!D126</f>
        <v>Type Heading Here: Example (Anytown, USA)</v>
      </c>
      <c r="B1" s="2"/>
      <c r="C1" s="2"/>
      <c r="D1" s="2"/>
      <c r="E1" s="2"/>
      <c r="F1" s="2"/>
      <c r="G1" s="2"/>
      <c r="H1" s="2"/>
      <c r="I1" s="2"/>
      <c r="J1" s="2"/>
      <c r="K1" s="2"/>
      <c r="L1" s="2"/>
      <c r="M1" s="2"/>
      <c r="N1" s="2"/>
      <c r="O1" s="2"/>
      <c r="P1" s="2"/>
    </row>
    <row r="2" spans="1:16" ht="15.75">
      <c r="A2" s="34" t="s">
        <v>341</v>
      </c>
      <c r="B2" s="2"/>
      <c r="C2" s="2"/>
      <c r="D2" s="2"/>
      <c r="E2" s="2"/>
      <c r="F2" s="2"/>
      <c r="G2" s="2"/>
      <c r="H2" s="2"/>
      <c r="I2" s="2"/>
      <c r="J2" s="2"/>
      <c r="K2" s="2"/>
      <c r="L2" s="2"/>
      <c r="M2" s="2"/>
      <c r="N2" s="2"/>
      <c r="O2" s="2"/>
      <c r="P2" s="2"/>
    </row>
    <row r="3" spans="1:16" ht="6" customHeight="1">
      <c r="A3" s="34"/>
      <c r="B3" s="2"/>
      <c r="C3" s="2"/>
      <c r="D3" s="2"/>
      <c r="E3" s="2"/>
      <c r="F3" s="2"/>
      <c r="G3" s="2"/>
      <c r="H3" s="2"/>
      <c r="I3" s="2"/>
      <c r="J3" s="2"/>
      <c r="K3" s="2"/>
      <c r="L3" s="2"/>
      <c r="M3" s="2"/>
      <c r="N3" s="2"/>
      <c r="O3" s="2"/>
      <c r="P3" s="2"/>
    </row>
    <row r="4" spans="1:16" ht="13.5" customHeight="1">
      <c r="A4" s="34"/>
      <c r="B4" s="2"/>
      <c r="C4" s="2"/>
      <c r="D4" s="2"/>
      <c r="E4" s="2"/>
      <c r="F4" s="2"/>
      <c r="G4" s="2"/>
      <c r="H4" s="2"/>
      <c r="I4" s="2"/>
      <c r="J4" s="2"/>
      <c r="K4" s="2"/>
      <c r="L4" s="2"/>
      <c r="M4" s="2"/>
      <c r="N4" s="2"/>
      <c r="O4" s="2"/>
      <c r="P4" s="2"/>
    </row>
    <row r="5" spans="1:16" ht="13.5" customHeight="1">
      <c r="A5" s="34"/>
      <c r="B5" s="2"/>
      <c r="C5" s="2"/>
      <c r="D5" s="2"/>
      <c r="E5" s="2"/>
      <c r="F5" s="2"/>
      <c r="G5" s="2"/>
      <c r="H5" s="2"/>
      <c r="I5" s="2"/>
      <c r="J5" s="2"/>
      <c r="K5" s="2"/>
      <c r="L5" s="2"/>
      <c r="M5" s="2"/>
      <c r="N5" s="2"/>
      <c r="O5" s="2"/>
      <c r="P5" s="2"/>
    </row>
    <row r="6" spans="1:16" ht="16.5" customHeight="1">
      <c r="A6" s="34"/>
      <c r="B6" s="2"/>
      <c r="C6" s="2"/>
      <c r="D6" s="2"/>
      <c r="E6" s="2"/>
      <c r="F6" s="2"/>
      <c r="G6" s="2"/>
      <c r="H6" s="2"/>
      <c r="I6" s="2"/>
      <c r="J6" s="2"/>
      <c r="K6" s="2"/>
      <c r="L6" s="2"/>
      <c r="M6" s="2"/>
      <c r="N6" s="2"/>
      <c r="O6" s="2"/>
      <c r="P6" s="2"/>
    </row>
    <row r="7" spans="4:16" s="276" customFormat="1" ht="9">
      <c r="D7" s="276" t="s">
        <v>854</v>
      </c>
      <c r="F7" s="276" t="s">
        <v>791</v>
      </c>
      <c r="H7" s="276" t="s">
        <v>876</v>
      </c>
      <c r="J7" s="276" t="s">
        <v>792</v>
      </c>
      <c r="L7" s="276" t="s">
        <v>878</v>
      </c>
      <c r="N7" s="276" t="s">
        <v>793</v>
      </c>
      <c r="P7" s="276" t="s">
        <v>794</v>
      </c>
    </row>
    <row r="8" spans="2:16" ht="5.25" customHeight="1">
      <c r="B8" s="2"/>
      <c r="C8" s="2"/>
      <c r="D8" s="2"/>
      <c r="E8" s="2"/>
      <c r="F8" s="2"/>
      <c r="G8" s="2"/>
      <c r="H8" s="2"/>
      <c r="I8" s="2"/>
      <c r="J8" s="2"/>
      <c r="K8" s="2"/>
      <c r="L8" s="2"/>
      <c r="M8" s="2"/>
      <c r="N8" s="2"/>
      <c r="O8" s="2"/>
      <c r="P8" s="2"/>
    </row>
    <row r="9" spans="4:8" ht="15" customHeight="1">
      <c r="D9" s="72" t="s">
        <v>786</v>
      </c>
      <c r="F9" s="72" t="s">
        <v>342</v>
      </c>
      <c r="H9" s="72"/>
    </row>
    <row r="10" spans="1:16" s="37" customFormat="1" ht="15" customHeight="1">
      <c r="A10" s="70"/>
      <c r="B10" s="2"/>
      <c r="C10" s="2"/>
      <c r="D10" s="72" t="s">
        <v>776</v>
      </c>
      <c r="E10" s="72"/>
      <c r="F10" s="72" t="s">
        <v>786</v>
      </c>
      <c r="G10" s="72"/>
      <c r="H10" s="43" t="s">
        <v>795</v>
      </c>
      <c r="I10" s="72"/>
      <c r="J10" s="72" t="s">
        <v>778</v>
      </c>
      <c r="K10" s="72"/>
      <c r="L10" s="72" t="s">
        <v>1023</v>
      </c>
      <c r="M10" s="72"/>
      <c r="N10" s="72" t="s">
        <v>796</v>
      </c>
      <c r="O10" s="72"/>
      <c r="P10" s="72" t="s">
        <v>780</v>
      </c>
    </row>
    <row r="11" spans="2:16" s="37" customFormat="1" ht="15" customHeight="1">
      <c r="B11" s="44" t="s">
        <v>775</v>
      </c>
      <c r="C11" s="13"/>
      <c r="D11" s="44" t="s">
        <v>777</v>
      </c>
      <c r="E11" s="72"/>
      <c r="F11" s="44" t="s">
        <v>776</v>
      </c>
      <c r="G11" s="72"/>
      <c r="H11" s="44" t="s">
        <v>785</v>
      </c>
      <c r="I11" s="72"/>
      <c r="J11" s="44" t="s">
        <v>779</v>
      </c>
      <c r="K11" s="72"/>
      <c r="L11" s="44" t="s">
        <v>234</v>
      </c>
      <c r="M11" s="72"/>
      <c r="N11" s="44" t="s">
        <v>779</v>
      </c>
      <c r="O11" s="72"/>
      <c r="P11" s="44" t="s">
        <v>893</v>
      </c>
    </row>
    <row r="12" ht="6" customHeight="1"/>
    <row r="13" spans="1:16" ht="16.5" customHeight="1">
      <c r="A13" s="239">
        <f>'Data Input Sheets'!F41</f>
        <v>2005</v>
      </c>
      <c r="B13" s="277" t="s">
        <v>1027</v>
      </c>
      <c r="C13" s="113"/>
      <c r="D13" s="113"/>
      <c r="E13" s="113"/>
      <c r="F13" s="113"/>
      <c r="G13" s="113"/>
      <c r="H13" s="113"/>
      <c r="I13" s="113"/>
      <c r="J13" s="113"/>
      <c r="K13" s="113"/>
      <c r="L13" s="113"/>
      <c r="M13" s="113"/>
      <c r="N13" s="113"/>
      <c r="O13" s="113"/>
      <c r="P13" s="113"/>
    </row>
    <row r="14" spans="2:18" ht="16.5" customHeight="1">
      <c r="B14" s="98" t="s">
        <v>960</v>
      </c>
      <c r="D14" s="128">
        <f>'Data Input Sheets'!F146</f>
        <v>0</v>
      </c>
      <c r="F14" s="71">
        <f>IF('Data Input Sheets'!$F$68&gt;0,'Data Input Sheets'!$F$68*'Schedule A-1'!D14,'Data Input Sheets'!$F$57*'Schedule A-1'!D14)</f>
        <v>0</v>
      </c>
      <c r="H14" s="68">
        <f>Revenue1</f>
        <v>0</v>
      </c>
      <c r="J14" s="86">
        <f>F14*H14</f>
        <v>0</v>
      </c>
      <c r="L14" s="86">
        <f>'Data Input Sheets'!$F$162</f>
        <v>0</v>
      </c>
      <c r="N14" s="86">
        <f>L14*F14</f>
        <v>0</v>
      </c>
      <c r="P14" s="280">
        <f aca="true" t="shared" si="0" ref="P14:P19">ROUND(IF(N14&gt;0,N14/J14,0),4)</f>
        <v>0</v>
      </c>
      <c r="R14" s="71"/>
    </row>
    <row r="15" spans="2:18" ht="16.5" customHeight="1">
      <c r="B15" s="98" t="s">
        <v>781</v>
      </c>
      <c r="D15" s="128">
        <f>'Data Input Sheets'!F147</f>
        <v>0</v>
      </c>
      <c r="F15" s="71">
        <f>IF('Data Input Sheets'!$F$68&gt;0,'Data Input Sheets'!$F$68*'Schedule A-1'!D15,'Data Input Sheets'!$F$57*'Schedule A-1'!D15)</f>
        <v>0</v>
      </c>
      <c r="H15" s="68">
        <f>Revenue1</f>
        <v>0</v>
      </c>
      <c r="J15" s="71">
        <f>F15*H15</f>
        <v>0</v>
      </c>
      <c r="L15" s="86">
        <f>'Data Input Sheets'!$F$163</f>
        <v>0</v>
      </c>
      <c r="N15" s="71">
        <f>L15*F15</f>
        <v>0</v>
      </c>
      <c r="P15" s="280">
        <f t="shared" si="0"/>
        <v>0</v>
      </c>
      <c r="R15" s="71"/>
    </row>
    <row r="16" spans="2:18" ht="16.5" customHeight="1">
      <c r="B16" s="98" t="s">
        <v>782</v>
      </c>
      <c r="D16" s="128">
        <f>'Data Input Sheets'!F148</f>
        <v>0</v>
      </c>
      <c r="F16" s="71">
        <f>IF('Data Input Sheets'!$F$68&gt;0,'Data Input Sheets'!$F$68*'Schedule A-1'!D16,'Data Input Sheets'!$F$57*'Schedule A-1'!D16)</f>
        <v>0</v>
      </c>
      <c r="H16" s="68">
        <f>Revenue1</f>
        <v>0</v>
      </c>
      <c r="J16" s="71">
        <f>F16*H16</f>
        <v>0</v>
      </c>
      <c r="L16" s="86">
        <f>'Data Input Sheets'!$F$164</f>
        <v>0</v>
      </c>
      <c r="N16" s="71">
        <f>L16*F16</f>
        <v>0</v>
      </c>
      <c r="P16" s="280">
        <f t="shared" si="0"/>
        <v>0</v>
      </c>
      <c r="R16" s="71"/>
    </row>
    <row r="17" spans="2:18" ht="16.5" customHeight="1">
      <c r="B17" s="98" t="s">
        <v>783</v>
      </c>
      <c r="D17" s="128">
        <f>'Data Input Sheets'!F149</f>
        <v>0</v>
      </c>
      <c r="F17" s="71">
        <f>IF('Data Input Sheets'!$F$68&gt;0,'Data Input Sheets'!$F$68*'Schedule A-1'!D17,'Data Input Sheets'!$F$57*'Schedule A-1'!D17)</f>
        <v>0</v>
      </c>
      <c r="H17" s="68">
        <f>Revenue1</f>
        <v>0</v>
      </c>
      <c r="J17" s="71">
        <f>F17*H17</f>
        <v>0</v>
      </c>
      <c r="L17" s="86">
        <f>'Data Input Sheets'!$F$165</f>
        <v>0</v>
      </c>
      <c r="N17" s="71">
        <f>L17*F17</f>
        <v>0</v>
      </c>
      <c r="P17" s="280">
        <f t="shared" si="0"/>
        <v>0</v>
      </c>
      <c r="R17" s="71"/>
    </row>
    <row r="18" spans="2:18" ht="16.5" customHeight="1">
      <c r="B18" s="98" t="s">
        <v>338</v>
      </c>
      <c r="D18" s="255">
        <f>'Data Input Sheets'!F150</f>
        <v>0</v>
      </c>
      <c r="F18" s="209">
        <f>IF('Data Input Sheets'!$F$68&gt;0,'Data Input Sheets'!$F$68*'Schedule A-1'!D18,'Data Input Sheets'!$F$57*'Schedule A-1'!D18)</f>
        <v>0</v>
      </c>
      <c r="H18" s="68">
        <f>Revenue1</f>
        <v>0</v>
      </c>
      <c r="J18" s="209">
        <f>F18*H18</f>
        <v>0</v>
      </c>
      <c r="L18" s="96">
        <f>'Data Input Sheets'!$F$166</f>
        <v>0</v>
      </c>
      <c r="N18" s="209">
        <f>L18*F18</f>
        <v>0</v>
      </c>
      <c r="P18" s="280">
        <f t="shared" si="0"/>
        <v>0</v>
      </c>
      <c r="R18" s="279"/>
    </row>
    <row r="19" spans="1:18" s="37" customFormat="1" ht="30" customHeight="1" thickBot="1">
      <c r="A19" s="79">
        <f>'Data Input Sheets'!F41</f>
        <v>2005</v>
      </c>
      <c r="B19" s="37" t="s">
        <v>853</v>
      </c>
      <c r="D19" s="232">
        <f>SUM(D14:D18)</f>
        <v>0</v>
      </c>
      <c r="F19" s="275">
        <f>SUM(F14:F18)</f>
        <v>0</v>
      </c>
      <c r="H19" s="71"/>
      <c r="J19" s="188">
        <f>SUM(J14:J18)</f>
        <v>0</v>
      </c>
      <c r="L19" s="289"/>
      <c r="N19" s="188">
        <f>SUM(N14:N18)</f>
        <v>0</v>
      </c>
      <c r="P19" s="278">
        <f t="shared" si="0"/>
        <v>0</v>
      </c>
      <c r="Q19" s="13"/>
      <c r="R19" s="71"/>
    </row>
    <row r="20" spans="6:18" ht="11.25" customHeight="1" thickTop="1">
      <c r="F20" s="229" t="s">
        <v>343</v>
      </c>
      <c r="H20" s="71"/>
      <c r="J20" s="229" t="s">
        <v>343</v>
      </c>
      <c r="N20" s="229"/>
      <c r="P20" s="229" t="s">
        <v>343</v>
      </c>
      <c r="R20" s="71"/>
    </row>
    <row r="21" spans="8:18" ht="11.25" customHeight="1">
      <c r="H21" s="71"/>
      <c r="R21" s="71"/>
    </row>
    <row r="22" spans="8:18" ht="11.25" customHeight="1">
      <c r="H22" s="71"/>
      <c r="R22" s="71"/>
    </row>
    <row r="23" spans="8:18" ht="11.25" customHeight="1">
      <c r="H23" s="71"/>
      <c r="R23" s="71"/>
    </row>
    <row r="24" spans="8:18" ht="11.25" customHeight="1">
      <c r="H24" s="71"/>
      <c r="R24" s="71"/>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11.xml><?xml version="1.0" encoding="utf-8"?>
<worksheet xmlns="http://schemas.openxmlformats.org/spreadsheetml/2006/main" xmlns:r="http://schemas.openxmlformats.org/officeDocument/2006/relationships">
  <sheetPr codeName="Sheet44">
    <pageSetUpPr fitToPage="1"/>
  </sheetPr>
  <dimension ref="A1:M15"/>
  <sheetViews>
    <sheetView showGridLines="0" zoomScalePageLayoutView="0" workbookViewId="0" topLeftCell="A1">
      <selection activeCell="Q32" sqref="Q32"/>
    </sheetView>
  </sheetViews>
  <sheetFormatPr defaultColWidth="9.140625" defaultRowHeight="13.5"/>
  <cols>
    <col min="1" max="1" width="2.28125" style="13" customWidth="1"/>
    <col min="2" max="2" width="38.7109375" style="13" customWidth="1"/>
    <col min="3" max="3" width="1.7109375" style="13" customWidth="1"/>
    <col min="4" max="4" width="13.7109375" style="13" customWidth="1"/>
    <col min="5" max="5" width="1.7109375" style="13" customWidth="1"/>
    <col min="6" max="6" width="13.7109375" style="13" customWidth="1"/>
    <col min="7" max="7" width="1.7109375" style="13" customWidth="1"/>
    <col min="8" max="8" width="13.7109375" style="13" customWidth="1"/>
    <col min="9" max="9" width="1.7109375" style="13" customWidth="1"/>
    <col min="10" max="10" width="13.7109375" style="13" customWidth="1"/>
    <col min="11" max="11" width="1.7109375" style="13" customWidth="1"/>
    <col min="12" max="12" width="13.7109375" style="13" customWidth="1"/>
    <col min="13" max="13" width="2.7109375" style="13" customWidth="1"/>
    <col min="14" max="16384" width="9.140625" style="13" customWidth="1"/>
  </cols>
  <sheetData>
    <row r="1" spans="1:13" ht="15.75">
      <c r="A1" s="34" t="str">
        <f>'Data Input Sheets'!D126</f>
        <v>Type Heading Here: Example (Anytown, USA)</v>
      </c>
      <c r="B1" s="2"/>
      <c r="C1" s="2"/>
      <c r="D1" s="2"/>
      <c r="E1" s="2"/>
      <c r="F1" s="2"/>
      <c r="G1" s="2"/>
      <c r="H1" s="2"/>
      <c r="I1" s="2"/>
      <c r="J1" s="2"/>
      <c r="K1" s="2"/>
      <c r="L1" s="2"/>
      <c r="M1" s="2"/>
    </row>
    <row r="2" spans="1:13" ht="15.75">
      <c r="A2" s="34" t="s">
        <v>562</v>
      </c>
      <c r="B2" s="2"/>
      <c r="C2" s="2"/>
      <c r="D2" s="2"/>
      <c r="E2" s="2"/>
      <c r="F2" s="2"/>
      <c r="G2" s="2"/>
      <c r="H2" s="2"/>
      <c r="I2" s="2"/>
      <c r="J2" s="2"/>
      <c r="K2" s="2"/>
      <c r="L2" s="2"/>
      <c r="M2" s="2"/>
    </row>
    <row r="3" spans="1:13" ht="15.75">
      <c r="A3" s="34"/>
      <c r="B3" s="2"/>
      <c r="C3" s="2"/>
      <c r="D3" s="2"/>
      <c r="E3" s="2"/>
      <c r="F3" s="2"/>
      <c r="G3" s="2"/>
      <c r="H3" s="2"/>
      <c r="I3" s="2"/>
      <c r="J3" s="2"/>
      <c r="K3" s="2"/>
      <c r="L3" s="2"/>
      <c r="M3" s="2"/>
    </row>
    <row r="4" spans="1:13" ht="15.75">
      <c r="A4" s="34"/>
      <c r="B4" s="2"/>
      <c r="C4" s="2"/>
      <c r="D4" s="2"/>
      <c r="E4" s="2"/>
      <c r="F4" s="2"/>
      <c r="G4" s="2"/>
      <c r="H4" s="2"/>
      <c r="I4" s="2"/>
      <c r="J4" s="2"/>
      <c r="K4" s="2"/>
      <c r="L4" s="2"/>
      <c r="M4" s="2"/>
    </row>
    <row r="5" spans="1:13" s="37" customFormat="1" ht="7.5" customHeight="1">
      <c r="A5" s="70"/>
      <c r="B5" s="2"/>
      <c r="C5" s="2"/>
      <c r="D5" s="72"/>
      <c r="E5" s="2"/>
      <c r="F5" s="72"/>
      <c r="G5" s="2"/>
      <c r="H5" s="72"/>
      <c r="I5" s="2"/>
      <c r="J5" s="72"/>
      <c r="K5" s="2"/>
      <c r="L5" s="72"/>
      <c r="M5" s="72"/>
    </row>
    <row r="6" spans="2:13" s="37" customFormat="1" ht="17.25" customHeight="1">
      <c r="B6" s="44" t="s">
        <v>844</v>
      </c>
      <c r="C6" s="13"/>
      <c r="D6" s="44">
        <f>'Data Input Sheets'!F41</f>
        <v>2005</v>
      </c>
      <c r="E6" s="13"/>
      <c r="F6" s="44">
        <f>D6+1</f>
        <v>2006</v>
      </c>
      <c r="G6" s="13"/>
      <c r="H6" s="44">
        <f>F6+1</f>
        <v>2007</v>
      </c>
      <c r="I6" s="13"/>
      <c r="J6" s="44">
        <f>H6+1</f>
        <v>2008</v>
      </c>
      <c r="K6" s="13"/>
      <c r="L6" s="44">
        <f>J6+1</f>
        <v>2009</v>
      </c>
      <c r="M6" s="72"/>
    </row>
    <row r="7" ht="6" customHeight="1"/>
    <row r="8" spans="1:12" ht="20.25" customHeight="1">
      <c r="A8" s="233"/>
      <c r="B8" s="38" t="str">
        <f>'Data Input Sheets'!D191</f>
        <v>Ambulance Service Contract Payment</v>
      </c>
      <c r="D8" s="86">
        <f>'Data Input Sheets'!F191</f>
        <v>0</v>
      </c>
      <c r="F8" s="86">
        <f>'Data Input Sheets'!H191</f>
        <v>0</v>
      </c>
      <c r="H8" s="86">
        <f>'Data Input Sheets'!J191</f>
        <v>0</v>
      </c>
      <c r="J8" s="86">
        <f>'Data Input Sheets'!L191</f>
        <v>0</v>
      </c>
      <c r="L8" s="86">
        <f>'Data Input Sheets'!N191</f>
        <v>0</v>
      </c>
    </row>
    <row r="9" spans="1:12" ht="20.25" customHeight="1">
      <c r="A9" s="38"/>
      <c r="B9" s="38" t="str">
        <f>'Data Input Sheets'!D192</f>
        <v>Capitated Payments from Commercial Insurers</v>
      </c>
      <c r="D9" s="71">
        <f>'Data Input Sheets'!F192</f>
        <v>0</v>
      </c>
      <c r="E9" s="71"/>
      <c r="F9" s="71">
        <f>'Data Input Sheets'!H192</f>
        <v>0</v>
      </c>
      <c r="G9" s="71"/>
      <c r="H9" s="71">
        <f>'Data Input Sheets'!J192</f>
        <v>0</v>
      </c>
      <c r="I9" s="71"/>
      <c r="J9" s="71">
        <f>'Data Input Sheets'!L192</f>
        <v>0</v>
      </c>
      <c r="K9" s="71"/>
      <c r="L9" s="71">
        <f>'Data Input Sheets'!N192</f>
        <v>0</v>
      </c>
    </row>
    <row r="10" spans="1:12" ht="20.25" customHeight="1">
      <c r="A10" s="38"/>
      <c r="B10" s="38" t="str">
        <f>'Data Input Sheets'!D193</f>
        <v>Other Ambulance Revenues</v>
      </c>
      <c r="D10" s="71">
        <f>'Data Input Sheets'!F193</f>
        <v>0</v>
      </c>
      <c r="E10" s="71"/>
      <c r="F10" s="71">
        <f>'Data Input Sheets'!H193</f>
        <v>0</v>
      </c>
      <c r="G10" s="71"/>
      <c r="H10" s="71">
        <f>'Data Input Sheets'!J193</f>
        <v>0</v>
      </c>
      <c r="I10" s="71"/>
      <c r="J10" s="71">
        <f>'Data Input Sheets'!L193</f>
        <v>0</v>
      </c>
      <c r="K10" s="71"/>
      <c r="L10" s="71">
        <f>'Data Input Sheets'!N193</f>
        <v>0</v>
      </c>
    </row>
    <row r="11" spans="1:12" ht="20.25" customHeight="1">
      <c r="A11" s="38"/>
      <c r="B11" s="38" t="str">
        <f>'Data Input Sheets'!D194</f>
        <v>Other Ambulance Revenues</v>
      </c>
      <c r="D11" s="71">
        <f>'Data Input Sheets'!F194</f>
        <v>0</v>
      </c>
      <c r="E11" s="71"/>
      <c r="F11" s="71">
        <f>'Data Input Sheets'!H194</f>
        <v>0</v>
      </c>
      <c r="G11" s="71"/>
      <c r="H11" s="71">
        <f>'Data Input Sheets'!J194</f>
        <v>0</v>
      </c>
      <c r="I11" s="71"/>
      <c r="J11" s="71">
        <f>'Data Input Sheets'!L194</f>
        <v>0</v>
      </c>
      <c r="K11" s="71"/>
      <c r="L11" s="71">
        <f>'Data Input Sheets'!N194</f>
        <v>0</v>
      </c>
    </row>
    <row r="12" spans="1:12" ht="20.25" customHeight="1">
      <c r="A12" s="38"/>
      <c r="B12" s="38" t="str">
        <f>'Data Input Sheets'!D195</f>
        <v>Other Ambulance Revenues</v>
      </c>
      <c r="D12" s="71">
        <f>'Data Input Sheets'!F195</f>
        <v>0</v>
      </c>
      <c r="E12" s="71"/>
      <c r="F12" s="71">
        <f>'Data Input Sheets'!H195</f>
        <v>0</v>
      </c>
      <c r="G12" s="71"/>
      <c r="H12" s="71">
        <f>'Data Input Sheets'!J195</f>
        <v>0</v>
      </c>
      <c r="I12" s="71"/>
      <c r="J12" s="71">
        <f>'Data Input Sheets'!L195</f>
        <v>0</v>
      </c>
      <c r="K12" s="71"/>
      <c r="L12" s="71">
        <f>'Data Input Sheets'!N195</f>
        <v>0</v>
      </c>
    </row>
    <row r="13" spans="1:12" ht="11.25" customHeight="1">
      <c r="A13" s="38"/>
      <c r="B13" s="38"/>
      <c r="D13" s="209"/>
      <c r="F13" s="209"/>
      <c r="H13" s="209"/>
      <c r="J13" s="209"/>
      <c r="L13" s="209"/>
    </row>
    <row r="14" spans="1:12" s="37" customFormat="1" ht="20.25" customHeight="1" thickBot="1">
      <c r="A14" s="82"/>
      <c r="B14" s="325" t="s">
        <v>563</v>
      </c>
      <c r="D14" s="188">
        <f>SUM(D8:D13)</f>
        <v>0</v>
      </c>
      <c r="E14" s="13"/>
      <c r="F14" s="188">
        <f>SUM(F8:F13)</f>
        <v>0</v>
      </c>
      <c r="G14" s="13"/>
      <c r="H14" s="188">
        <f>SUM(H8:H13)</f>
        <v>0</v>
      </c>
      <c r="I14" s="13"/>
      <c r="J14" s="188">
        <f>SUM(J8:J13)</f>
        <v>0</v>
      </c>
      <c r="K14" s="13"/>
      <c r="L14" s="188">
        <f>SUM(L8:L13)</f>
        <v>0</v>
      </c>
    </row>
    <row r="15" spans="4:12" ht="13.5" thickTop="1">
      <c r="D15" s="229" t="s">
        <v>343</v>
      </c>
      <c r="F15" s="229" t="s">
        <v>343</v>
      </c>
      <c r="H15" s="229" t="s">
        <v>343</v>
      </c>
      <c r="J15" s="229" t="s">
        <v>343</v>
      </c>
      <c r="L15" s="229" t="s">
        <v>343</v>
      </c>
    </row>
  </sheetData>
  <sheetProtection/>
  <printOptions horizontalCentered="1"/>
  <pageMargins left="0.75" right="0.31" top="0.78" bottom="0.5" header="0.5" footer="0.17"/>
  <pageSetup fitToHeight="0" fitToWidth="1" horizontalDpi="300" verticalDpi="300" orientation="landscape" r:id="rId1"/>
  <headerFooter alignWithMargins="0">
    <oddHeader>&amp;LSection 4&amp;R&amp;A</oddHeader>
    <oddFooter>&amp;C&amp;"Times New Roman,Regular"&amp;P&amp;RCopyright 2004.  American Ambulance Association.  All Rights Reserved.</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O54"/>
  <sheetViews>
    <sheetView showGridLines="0" zoomScaleSheetLayoutView="100" zoomScalePageLayoutView="0" workbookViewId="0" topLeftCell="A1">
      <selection activeCell="Q32" sqref="Q32"/>
    </sheetView>
  </sheetViews>
  <sheetFormatPr defaultColWidth="9.140625" defaultRowHeight="13.5"/>
  <cols>
    <col min="1" max="1" width="3.421875" style="4" customWidth="1"/>
    <col min="2" max="2" width="31.28125" style="4" customWidth="1"/>
    <col min="3" max="3" width="1.7109375" style="4" customWidth="1"/>
    <col min="4" max="4" width="11.421875" style="4" customWidth="1"/>
    <col min="5" max="5" width="1.7109375" style="4" customWidth="1"/>
    <col min="6" max="6" width="11.421875" style="4" customWidth="1"/>
    <col min="7" max="7" width="1.7109375" style="4" customWidth="1"/>
    <col min="8" max="8" width="11.421875" style="4" customWidth="1"/>
    <col min="9" max="9" width="1.7109375" style="4" customWidth="1"/>
    <col min="10" max="10" width="11.421875" style="4" customWidth="1"/>
    <col min="11" max="11" width="1.7109375" style="4" customWidth="1"/>
    <col min="12" max="12" width="11.421875" style="4" customWidth="1"/>
    <col min="13" max="13" width="1.7109375" style="4" customWidth="1"/>
    <col min="14" max="14" width="16.57421875" style="4" bestFit="1" customWidth="1"/>
    <col min="15" max="15" width="7.140625" style="4" customWidth="1"/>
    <col min="16" max="16" width="12.421875" style="4" customWidth="1"/>
    <col min="17" max="17" width="1.7109375" style="4" customWidth="1"/>
    <col min="18" max="18" width="14.57421875" style="4" customWidth="1"/>
    <col min="19" max="16384" width="9.140625" style="4" customWidth="1"/>
  </cols>
  <sheetData>
    <row r="1" spans="1:15" ht="15.75">
      <c r="A1" s="1" t="str">
        <f>'Data Input Sheets'!D126</f>
        <v>Type Heading Here: Example (Anytown, USA)</v>
      </c>
      <c r="B1" s="2"/>
      <c r="C1" s="3"/>
      <c r="D1" s="3"/>
      <c r="E1" s="3"/>
      <c r="F1" s="3"/>
      <c r="G1" s="3"/>
      <c r="H1" s="3"/>
      <c r="I1" s="3"/>
      <c r="J1" s="3"/>
      <c r="K1" s="3"/>
      <c r="L1" s="3"/>
      <c r="M1" s="3"/>
      <c r="N1" s="3"/>
      <c r="O1" s="23"/>
    </row>
    <row r="2" spans="1:15" ht="15.75">
      <c r="A2" s="1" t="s">
        <v>235</v>
      </c>
      <c r="B2" s="2"/>
      <c r="C2" s="3"/>
      <c r="D2" s="3"/>
      <c r="E2" s="3"/>
      <c r="F2" s="3"/>
      <c r="G2" s="3"/>
      <c r="H2" s="3"/>
      <c r="I2" s="3"/>
      <c r="J2" s="3"/>
      <c r="K2" s="3"/>
      <c r="L2" s="3"/>
      <c r="M2" s="3"/>
      <c r="N2" s="3"/>
      <c r="O2" s="23"/>
    </row>
    <row r="3" s="6" customFormat="1" ht="15" customHeight="1">
      <c r="B3" s="7"/>
    </row>
    <row r="4" spans="1:14" ht="15" customHeight="1">
      <c r="A4" s="17" t="s">
        <v>889</v>
      </c>
      <c r="B4" s="18"/>
      <c r="C4" s="12"/>
      <c r="D4" s="19">
        <f>'Data Input Sheets'!F41</f>
        <v>2005</v>
      </c>
      <c r="E4" s="12"/>
      <c r="F4" s="19">
        <f>'Data Input Sheets'!H41</f>
        <v>2006</v>
      </c>
      <c r="G4" s="12"/>
      <c r="H4" s="19">
        <f>'Data Input Sheets'!J41</f>
        <v>2007</v>
      </c>
      <c r="I4" s="12"/>
      <c r="J4" s="19">
        <f>'Data Input Sheets'!L41</f>
        <v>2008</v>
      </c>
      <c r="K4" s="12"/>
      <c r="L4" s="19">
        <f>'Data Input Sheets'!N41</f>
        <v>2009</v>
      </c>
      <c r="M4" s="12"/>
      <c r="N4" s="19" t="s">
        <v>853</v>
      </c>
    </row>
    <row r="5" spans="2:14" ht="15" customHeight="1">
      <c r="B5" s="13"/>
      <c r="C5" s="12"/>
      <c r="D5" s="270" t="s">
        <v>809</v>
      </c>
      <c r="E5" s="12"/>
      <c r="F5" s="270" t="s">
        <v>810</v>
      </c>
      <c r="G5" s="12"/>
      <c r="H5" s="270" t="s">
        <v>811</v>
      </c>
      <c r="I5" s="12"/>
      <c r="J5" s="270" t="s">
        <v>812</v>
      </c>
      <c r="K5" s="12"/>
      <c r="L5" s="270" t="s">
        <v>813</v>
      </c>
      <c r="M5" s="13"/>
      <c r="N5" s="13"/>
    </row>
    <row r="6" ht="12.75">
      <c r="A6" s="205" t="s">
        <v>1004</v>
      </c>
    </row>
    <row r="7" spans="1:14" ht="12.75">
      <c r="A7" s="197" t="str">
        <f>'Data Input Sheets'!D264</f>
        <v>EMT 1</v>
      </c>
      <c r="D7" s="206">
        <f>'Schedule B-1'!AT15</f>
        <v>0</v>
      </c>
      <c r="F7" s="206">
        <f>'Schedule B-2'!AT15</f>
        <v>0</v>
      </c>
      <c r="H7" s="206">
        <f>'Schedule B-3'!AT15</f>
        <v>0</v>
      </c>
      <c r="J7" s="206">
        <f>'Schedule B-4'!AT15</f>
        <v>0</v>
      </c>
      <c r="L7" s="206">
        <f>'Schedule B-5'!AT15</f>
        <v>0</v>
      </c>
      <c r="N7" s="206">
        <f>SUM(D7:L7)</f>
        <v>0</v>
      </c>
    </row>
    <row r="8" spans="1:14" ht="12.75">
      <c r="A8" s="197" t="str">
        <f>'Data Input Sheets'!D265</f>
        <v>EMT 2</v>
      </c>
      <c r="D8" s="89">
        <f>'Schedule B-1'!AT16</f>
        <v>0</v>
      </c>
      <c r="F8" s="89">
        <f>'Schedule B-2'!AT16</f>
        <v>0</v>
      </c>
      <c r="H8" s="89">
        <f>'Schedule B-3'!AT16</f>
        <v>0</v>
      </c>
      <c r="J8" s="89">
        <f>'Schedule B-4'!AT16</f>
        <v>0</v>
      </c>
      <c r="L8" s="89">
        <f>'Schedule B-5'!AT16</f>
        <v>0</v>
      </c>
      <c r="N8" s="89">
        <f aca="true" t="shared" si="0" ref="N8:N50">SUM(D8:L8)</f>
        <v>0</v>
      </c>
    </row>
    <row r="9" spans="1:14" ht="12.75">
      <c r="A9" s="197" t="str">
        <f>'Data Input Sheets'!D266</f>
        <v>EMT 3</v>
      </c>
      <c r="D9" s="89">
        <f>'Schedule B-1'!AT17</f>
        <v>0</v>
      </c>
      <c r="F9" s="89">
        <f>'Schedule B-2'!AT17</f>
        <v>0</v>
      </c>
      <c r="H9" s="89">
        <f>'Schedule B-3'!AT17</f>
        <v>0</v>
      </c>
      <c r="J9" s="89">
        <f>'Schedule B-4'!AT17</f>
        <v>0</v>
      </c>
      <c r="L9" s="89">
        <f>'Schedule B-5'!AT17</f>
        <v>0</v>
      </c>
      <c r="N9" s="89">
        <f t="shared" si="0"/>
        <v>0</v>
      </c>
    </row>
    <row r="10" spans="1:14" ht="12.75">
      <c r="A10" s="197" t="str">
        <f>'Data Input Sheets'!D267</f>
        <v>Intermediate 1</v>
      </c>
      <c r="D10" s="89">
        <f>'Schedule B-1'!AT18</f>
        <v>0</v>
      </c>
      <c r="F10" s="89">
        <f>'Schedule B-2'!AT18</f>
        <v>0</v>
      </c>
      <c r="H10" s="89">
        <f>'Schedule B-3'!AT18</f>
        <v>0</v>
      </c>
      <c r="J10" s="89">
        <f>'Schedule B-4'!AT18</f>
        <v>0</v>
      </c>
      <c r="L10" s="89">
        <f>'Schedule B-5'!AT18</f>
        <v>0</v>
      </c>
      <c r="N10" s="89">
        <f t="shared" si="0"/>
        <v>0</v>
      </c>
    </row>
    <row r="11" spans="1:14" ht="12.75">
      <c r="A11" s="197" t="str">
        <f>'Data Input Sheets'!D268</f>
        <v>Intermediate 2</v>
      </c>
      <c r="D11" s="89">
        <f>'Schedule B-1'!AT19</f>
        <v>0</v>
      </c>
      <c r="F11" s="89">
        <f>'Schedule B-2'!AT19</f>
        <v>0</v>
      </c>
      <c r="H11" s="89">
        <f>'Schedule B-3'!AT19</f>
        <v>0</v>
      </c>
      <c r="J11" s="89">
        <f>'Schedule B-4'!AT19</f>
        <v>0</v>
      </c>
      <c r="L11" s="89">
        <f>'Schedule B-5'!AT19</f>
        <v>0</v>
      </c>
      <c r="N11" s="89">
        <f t="shared" si="0"/>
        <v>0</v>
      </c>
    </row>
    <row r="12" spans="1:14" ht="12.75">
      <c r="A12" s="197" t="str">
        <f>'Data Input Sheets'!D269</f>
        <v>Intermediate 3</v>
      </c>
      <c r="D12" s="89">
        <f>'Schedule B-1'!AT20</f>
        <v>0</v>
      </c>
      <c r="F12" s="89">
        <f>'Schedule B-2'!AT20</f>
        <v>0</v>
      </c>
      <c r="H12" s="89">
        <f>'Schedule B-3'!AT20</f>
        <v>0</v>
      </c>
      <c r="J12" s="89">
        <f>'Schedule B-4'!AT20</f>
        <v>0</v>
      </c>
      <c r="L12" s="89">
        <f>'Schedule B-5'!AT20</f>
        <v>0</v>
      </c>
      <c r="N12" s="89">
        <f t="shared" si="0"/>
        <v>0</v>
      </c>
    </row>
    <row r="13" spans="1:14" ht="12.75">
      <c r="A13" s="197" t="str">
        <f>'Data Input Sheets'!D270</f>
        <v>Paramedic 1</v>
      </c>
      <c r="D13" s="89">
        <f>'Schedule B-1'!AT21</f>
        <v>0</v>
      </c>
      <c r="F13" s="89">
        <f>'Schedule B-2'!AT21</f>
        <v>0</v>
      </c>
      <c r="H13" s="89">
        <f>'Schedule B-3'!AT21</f>
        <v>0</v>
      </c>
      <c r="J13" s="89">
        <f>'Schedule B-4'!AT21</f>
        <v>0</v>
      </c>
      <c r="L13" s="89">
        <f>'Schedule B-5'!AT21</f>
        <v>0</v>
      </c>
      <c r="N13" s="89">
        <f t="shared" si="0"/>
        <v>0</v>
      </c>
    </row>
    <row r="14" spans="1:14" ht="12.75">
      <c r="A14" s="197" t="str">
        <f>'Data Input Sheets'!D271</f>
        <v>Paramedic 2</v>
      </c>
      <c r="D14" s="89">
        <f>'Schedule B-1'!AT22</f>
        <v>0</v>
      </c>
      <c r="F14" s="89">
        <f>'Schedule B-2'!AT22</f>
        <v>0</v>
      </c>
      <c r="H14" s="89">
        <f>'Schedule B-3'!AT22</f>
        <v>0</v>
      </c>
      <c r="J14" s="89">
        <f>'Schedule B-4'!AT22</f>
        <v>0</v>
      </c>
      <c r="L14" s="89">
        <f>'Schedule B-5'!AT22</f>
        <v>0</v>
      </c>
      <c r="N14" s="89">
        <f t="shared" si="0"/>
        <v>0</v>
      </c>
    </row>
    <row r="15" spans="1:14" ht="12.75">
      <c r="A15" s="197" t="str">
        <f>'Data Input Sheets'!D272</f>
        <v>Paramedic 3</v>
      </c>
      <c r="D15" s="89">
        <f>'Schedule B-1'!AT23</f>
        <v>0</v>
      </c>
      <c r="F15" s="89">
        <f>'Schedule B-2'!AT23</f>
        <v>0</v>
      </c>
      <c r="H15" s="89">
        <f>'Schedule B-3'!AT23</f>
        <v>0</v>
      </c>
      <c r="J15" s="89">
        <f>'Schedule B-4'!AT23</f>
        <v>0</v>
      </c>
      <c r="L15" s="89">
        <f>'Schedule B-5'!AT23</f>
        <v>0</v>
      </c>
      <c r="N15" s="89">
        <f t="shared" si="0"/>
        <v>0</v>
      </c>
    </row>
    <row r="16" spans="1:14" ht="12.75">
      <c r="A16" s="197" t="str">
        <f>'Data Input Sheets'!D273</f>
        <v>Nurse 1</v>
      </c>
      <c r="D16" s="89">
        <f>'Schedule B-1'!AT24</f>
        <v>0</v>
      </c>
      <c r="F16" s="89">
        <f>'Schedule B-2'!AT24</f>
        <v>0</v>
      </c>
      <c r="H16" s="89">
        <f>'Schedule B-3'!AT24</f>
        <v>0</v>
      </c>
      <c r="J16" s="89">
        <f>'Schedule B-4'!AT24</f>
        <v>0</v>
      </c>
      <c r="L16" s="89">
        <f>'Schedule B-5'!AT24</f>
        <v>0</v>
      </c>
      <c r="N16" s="89">
        <f t="shared" si="0"/>
        <v>0</v>
      </c>
    </row>
    <row r="17" spans="1:14" ht="12.75">
      <c r="A17" s="197" t="str">
        <f>'Data Input Sheets'!D274</f>
        <v>Nurse 2</v>
      </c>
      <c r="D17" s="89">
        <f>'Schedule B-1'!AT25</f>
        <v>0</v>
      </c>
      <c r="F17" s="89">
        <f>'Schedule B-2'!AT25</f>
        <v>0</v>
      </c>
      <c r="H17" s="89">
        <f>'Schedule B-3'!AT25</f>
        <v>0</v>
      </c>
      <c r="J17" s="89">
        <f>'Schedule B-4'!AT25</f>
        <v>0</v>
      </c>
      <c r="L17" s="89">
        <f>'Schedule B-5'!AT25</f>
        <v>0</v>
      </c>
      <c r="N17" s="89">
        <f t="shared" si="0"/>
        <v>0</v>
      </c>
    </row>
    <row r="18" spans="1:14" ht="12.75">
      <c r="A18" s="197" t="str">
        <f>'Data Input Sheets'!D275</f>
        <v>Nurse 3</v>
      </c>
      <c r="D18" s="89">
        <f>'Schedule B-1'!AT26</f>
        <v>0</v>
      </c>
      <c r="F18" s="89">
        <f>'Schedule B-2'!AT26</f>
        <v>0</v>
      </c>
      <c r="H18" s="89">
        <f>'Schedule B-3'!AT26</f>
        <v>0</v>
      </c>
      <c r="J18" s="89">
        <f>'Schedule B-4'!AT26</f>
        <v>0</v>
      </c>
      <c r="L18" s="89">
        <f>'Schedule B-5'!AT26</f>
        <v>0</v>
      </c>
      <c r="N18" s="89">
        <f t="shared" si="0"/>
        <v>0</v>
      </c>
    </row>
    <row r="19" spans="1:14" ht="12.75">
      <c r="A19" s="197" t="str">
        <f>'Data Input Sheets'!D276</f>
        <v>Call-Taker 1</v>
      </c>
      <c r="D19" s="89">
        <f>'Schedule B-1'!AT27</f>
        <v>0</v>
      </c>
      <c r="F19" s="89">
        <f>'Schedule B-2'!AT27</f>
        <v>0</v>
      </c>
      <c r="H19" s="89">
        <f>'Schedule B-3'!AT27</f>
        <v>0</v>
      </c>
      <c r="J19" s="89">
        <f>'Schedule B-4'!AT27</f>
        <v>0</v>
      </c>
      <c r="L19" s="89">
        <f>'Schedule B-5'!AT27</f>
        <v>0</v>
      </c>
      <c r="N19" s="89">
        <f t="shared" si="0"/>
        <v>0</v>
      </c>
    </row>
    <row r="20" spans="1:14" ht="12.75">
      <c r="A20" s="197" t="str">
        <f>'Data Input Sheets'!D277</f>
        <v>Call-Taker 2</v>
      </c>
      <c r="D20" s="89">
        <f>'Schedule B-1'!AT28</f>
        <v>0</v>
      </c>
      <c r="F20" s="89">
        <f>'Schedule B-2'!AT28</f>
        <v>0</v>
      </c>
      <c r="H20" s="89">
        <f>'Schedule B-3'!AT28</f>
        <v>0</v>
      </c>
      <c r="J20" s="89">
        <f>'Schedule B-4'!AT28</f>
        <v>0</v>
      </c>
      <c r="L20" s="89">
        <f>'Schedule B-5'!AT28</f>
        <v>0</v>
      </c>
      <c r="N20" s="89">
        <f t="shared" si="0"/>
        <v>0</v>
      </c>
    </row>
    <row r="21" spans="1:14" ht="12.75">
      <c r="A21" s="197" t="str">
        <f>'Data Input Sheets'!D278</f>
        <v>Call-Taker 3</v>
      </c>
      <c r="D21" s="89">
        <f>'Schedule B-1'!AT29</f>
        <v>0</v>
      </c>
      <c r="F21" s="89">
        <f>'Schedule B-2'!AT29</f>
        <v>0</v>
      </c>
      <c r="H21" s="89">
        <f>'Schedule B-3'!AT29</f>
        <v>0</v>
      </c>
      <c r="J21" s="89">
        <f>'Schedule B-4'!AT29</f>
        <v>0</v>
      </c>
      <c r="L21" s="89">
        <f>'Schedule B-5'!AT29</f>
        <v>0</v>
      </c>
      <c r="N21" s="89">
        <f t="shared" si="0"/>
        <v>0</v>
      </c>
    </row>
    <row r="22" spans="1:14" ht="12.75">
      <c r="A22" s="197" t="str">
        <f>'Data Input Sheets'!D279</f>
        <v>Dispatcher 1</v>
      </c>
      <c r="D22" s="89">
        <f>'Schedule B-1'!AT30</f>
        <v>0</v>
      </c>
      <c r="F22" s="89">
        <f>'Schedule B-2'!AT30</f>
        <v>0</v>
      </c>
      <c r="H22" s="89">
        <f>'Schedule B-3'!AT30</f>
        <v>0</v>
      </c>
      <c r="J22" s="89">
        <f>'Schedule B-4'!AT30</f>
        <v>0</v>
      </c>
      <c r="L22" s="89">
        <f>'Schedule B-5'!AT30</f>
        <v>0</v>
      </c>
      <c r="N22" s="89">
        <f t="shared" si="0"/>
        <v>0</v>
      </c>
    </row>
    <row r="23" spans="1:14" ht="12.75">
      <c r="A23" s="197" t="str">
        <f>'Data Input Sheets'!D280</f>
        <v>Dispatcher 2</v>
      </c>
      <c r="D23" s="89">
        <f>'Schedule B-1'!AT31</f>
        <v>0</v>
      </c>
      <c r="F23" s="89">
        <f>'Schedule B-2'!AT31</f>
        <v>0</v>
      </c>
      <c r="H23" s="89">
        <f>'Schedule B-3'!AT31</f>
        <v>0</v>
      </c>
      <c r="J23" s="89">
        <f>'Schedule B-4'!AT31</f>
        <v>0</v>
      </c>
      <c r="L23" s="89">
        <f>'Schedule B-5'!AT31</f>
        <v>0</v>
      </c>
      <c r="N23" s="89">
        <f t="shared" si="0"/>
        <v>0</v>
      </c>
    </row>
    <row r="24" spans="1:14" ht="12.75">
      <c r="A24" s="197" t="str">
        <f>'Data Input Sheets'!D281</f>
        <v>Dispatcher 3</v>
      </c>
      <c r="D24" s="89">
        <f>'Schedule B-1'!AT32</f>
        <v>0</v>
      </c>
      <c r="F24" s="89">
        <f>'Schedule B-2'!AT32</f>
        <v>0</v>
      </c>
      <c r="H24" s="89">
        <f>'Schedule B-3'!AT32</f>
        <v>0</v>
      </c>
      <c r="J24" s="89">
        <f>'Schedule B-4'!AT32</f>
        <v>0</v>
      </c>
      <c r="L24" s="89">
        <f>'Schedule B-5'!AT32</f>
        <v>0</v>
      </c>
      <c r="N24" s="89">
        <f t="shared" si="0"/>
        <v>0</v>
      </c>
    </row>
    <row r="25" ht="12.75">
      <c r="A25" s="204"/>
    </row>
    <row r="26" ht="12.75">
      <c r="A26" s="205" t="s">
        <v>1003</v>
      </c>
    </row>
    <row r="27" spans="1:14" ht="12.75">
      <c r="A27" s="197" t="str">
        <f>'Data Input Sheets'!D298</f>
        <v>Mechanic 1</v>
      </c>
      <c r="D27" s="206">
        <f>'Schedule B-1'!AT35</f>
        <v>0</v>
      </c>
      <c r="F27" s="206">
        <f>'Schedule B-2'!AT35</f>
        <v>0</v>
      </c>
      <c r="H27" s="206">
        <f>'Schedule B-3'!AT35</f>
        <v>0</v>
      </c>
      <c r="J27" s="206">
        <f>'Schedule B-4'!AT35</f>
        <v>0</v>
      </c>
      <c r="L27" s="206">
        <f>'Schedule B-5'!AT35</f>
        <v>0</v>
      </c>
      <c r="N27" s="206">
        <f t="shared" si="0"/>
        <v>0</v>
      </c>
    </row>
    <row r="28" spans="1:14" ht="12.75">
      <c r="A28" s="197" t="str">
        <f>'Data Input Sheets'!D299</f>
        <v>Mechanic 2</v>
      </c>
      <c r="D28" s="89">
        <f>'Schedule B-1'!AT36</f>
        <v>0</v>
      </c>
      <c r="F28" s="89">
        <f>'Schedule B-2'!AT36</f>
        <v>0</v>
      </c>
      <c r="H28" s="89">
        <f>'Schedule B-3'!AT36</f>
        <v>0</v>
      </c>
      <c r="J28" s="89">
        <f>'Schedule B-4'!AT36</f>
        <v>0</v>
      </c>
      <c r="L28" s="89">
        <f>'Schedule B-5'!AT36</f>
        <v>0</v>
      </c>
      <c r="N28" s="89">
        <f t="shared" si="0"/>
        <v>0</v>
      </c>
    </row>
    <row r="29" spans="1:14" ht="12.75">
      <c r="A29" s="197" t="str">
        <f>'Data Input Sheets'!D300</f>
        <v>Mechanic 3</v>
      </c>
      <c r="D29" s="89">
        <f>'Schedule B-1'!AT37</f>
        <v>0</v>
      </c>
      <c r="F29" s="89">
        <f>'Schedule B-2'!AT37</f>
        <v>0</v>
      </c>
      <c r="H29" s="89">
        <f>'Schedule B-3'!AT37</f>
        <v>0</v>
      </c>
      <c r="J29" s="89">
        <f>'Schedule B-4'!AT37</f>
        <v>0</v>
      </c>
      <c r="L29" s="89">
        <f>'Schedule B-5'!AT37</f>
        <v>0</v>
      </c>
      <c r="N29" s="89">
        <f t="shared" si="0"/>
        <v>0</v>
      </c>
    </row>
    <row r="30" spans="1:14" ht="12.75">
      <c r="A30" s="197" t="str">
        <f>'Data Input Sheets'!D301</f>
        <v>Restocking Technician 1</v>
      </c>
      <c r="D30" s="89">
        <f>'Schedule B-1'!AT38</f>
        <v>0</v>
      </c>
      <c r="F30" s="89">
        <f>'Schedule B-2'!AT38</f>
        <v>0</v>
      </c>
      <c r="H30" s="89">
        <f>'Schedule B-3'!AT38</f>
        <v>0</v>
      </c>
      <c r="J30" s="89">
        <f>'Schedule B-4'!AT38</f>
        <v>0</v>
      </c>
      <c r="L30" s="89">
        <f>'Schedule B-5'!AT38</f>
        <v>0</v>
      </c>
      <c r="N30" s="89">
        <f t="shared" si="0"/>
        <v>0</v>
      </c>
    </row>
    <row r="31" spans="1:14" ht="12.75">
      <c r="A31" s="197" t="str">
        <f>'Data Input Sheets'!D302</f>
        <v>Restocking Technician 2</v>
      </c>
      <c r="D31" s="89">
        <f>'Schedule B-1'!AT39</f>
        <v>0</v>
      </c>
      <c r="F31" s="89">
        <f>'Schedule B-2'!AT39</f>
        <v>0</v>
      </c>
      <c r="H31" s="89">
        <f>'Schedule B-3'!AT39</f>
        <v>0</v>
      </c>
      <c r="J31" s="89">
        <f>'Schedule B-4'!AT39</f>
        <v>0</v>
      </c>
      <c r="L31" s="89">
        <f>'Schedule B-5'!AT39</f>
        <v>0</v>
      </c>
      <c r="N31" s="89">
        <f t="shared" si="0"/>
        <v>0</v>
      </c>
    </row>
    <row r="32" spans="1:14" ht="12.75">
      <c r="A32" s="197" t="str">
        <f>'Data Input Sheets'!D303</f>
        <v>Restocking Technician 3</v>
      </c>
      <c r="D32" s="89">
        <f>'Schedule B-1'!AT40</f>
        <v>0</v>
      </c>
      <c r="F32" s="89">
        <f>'Schedule B-2'!AT40</f>
        <v>0</v>
      </c>
      <c r="H32" s="89">
        <f>'Schedule B-3'!AT40</f>
        <v>0</v>
      </c>
      <c r="J32" s="89">
        <f>'Schedule B-4'!AT40</f>
        <v>0</v>
      </c>
      <c r="L32" s="89">
        <f>'Schedule B-5'!AT40</f>
        <v>0</v>
      </c>
      <c r="N32" s="89">
        <f t="shared" si="0"/>
        <v>0</v>
      </c>
    </row>
    <row r="33" spans="1:14" ht="12.75">
      <c r="A33" s="197" t="str">
        <f>'Data Input Sheets'!D304</f>
        <v>Other Hourly Operations Support 1</v>
      </c>
      <c r="D33" s="89">
        <f>'Schedule B-1'!AT41</f>
        <v>0</v>
      </c>
      <c r="F33" s="89">
        <f>'Schedule B-2'!AT41</f>
        <v>0</v>
      </c>
      <c r="H33" s="89">
        <f>'Schedule B-3'!AT41</f>
        <v>0</v>
      </c>
      <c r="J33" s="89">
        <f>'Schedule B-4'!AT41</f>
        <v>0</v>
      </c>
      <c r="L33" s="89">
        <f>'Schedule B-5'!AT41</f>
        <v>0</v>
      </c>
      <c r="N33" s="89">
        <f t="shared" si="0"/>
        <v>0</v>
      </c>
    </row>
    <row r="34" spans="1:14" ht="12.75">
      <c r="A34" s="197" t="str">
        <f>'Data Input Sheets'!D305</f>
        <v>Other Hourly Operations Support 2</v>
      </c>
      <c r="D34" s="89">
        <f>'Schedule B-1'!AT42</f>
        <v>0</v>
      </c>
      <c r="F34" s="89">
        <f>'Schedule B-2'!AT42</f>
        <v>0</v>
      </c>
      <c r="H34" s="89">
        <f>'Schedule B-3'!AT42</f>
        <v>0</v>
      </c>
      <c r="J34" s="89">
        <f>'Schedule B-4'!AT42</f>
        <v>0</v>
      </c>
      <c r="L34" s="89">
        <f>'Schedule B-5'!AT42</f>
        <v>0</v>
      </c>
      <c r="N34" s="89">
        <f t="shared" si="0"/>
        <v>0</v>
      </c>
    </row>
    <row r="35" spans="1:14" ht="12.75">
      <c r="A35" s="197" t="str">
        <f>'Data Input Sheets'!D306</f>
        <v>Other Hourly Operations Support 3</v>
      </c>
      <c r="D35" s="89">
        <f>'Schedule B-1'!AT43</f>
        <v>0</v>
      </c>
      <c r="F35" s="89">
        <f>'Schedule B-2'!AT43</f>
        <v>0</v>
      </c>
      <c r="H35" s="89">
        <f>'Schedule B-3'!AT43</f>
        <v>0</v>
      </c>
      <c r="J35" s="89">
        <f>'Schedule B-4'!AT43</f>
        <v>0</v>
      </c>
      <c r="L35" s="89">
        <f>'Schedule B-5'!AT43</f>
        <v>0</v>
      </c>
      <c r="N35" s="89">
        <f t="shared" si="0"/>
        <v>0</v>
      </c>
    </row>
    <row r="36" ht="12.75">
      <c r="A36" s="204"/>
    </row>
    <row r="37" ht="12.75">
      <c r="A37" s="205" t="s">
        <v>477</v>
      </c>
    </row>
    <row r="38" spans="1:14" ht="12.75">
      <c r="A38" s="197" t="str">
        <f>'Data Input Sheets'!D322</f>
        <v>Operations Supervisor 1</v>
      </c>
      <c r="D38" s="27">
        <f>'Schedule B-1'!AT46</f>
        <v>0</v>
      </c>
      <c r="F38" s="27">
        <f>'Schedule B-2'!AT46</f>
        <v>0</v>
      </c>
      <c r="H38" s="27">
        <f>'Schedule B-3'!AT46</f>
        <v>0</v>
      </c>
      <c r="J38" s="27">
        <f>'Schedule B-4'!AT46</f>
        <v>0</v>
      </c>
      <c r="L38" s="27">
        <f>'Schedule B-5'!AT46</f>
        <v>0</v>
      </c>
      <c r="N38" s="27">
        <f t="shared" si="0"/>
        <v>0</v>
      </c>
    </row>
    <row r="39" spans="1:14" ht="12.75">
      <c r="A39" s="197" t="str">
        <f>'Data Input Sheets'!D323</f>
        <v>Operations Supervisor 2</v>
      </c>
      <c r="D39" s="89">
        <f>'Schedule B-1'!AT47</f>
        <v>0</v>
      </c>
      <c r="F39" s="89">
        <f>'Schedule B-2'!AT47</f>
        <v>0</v>
      </c>
      <c r="H39" s="89">
        <f>'Schedule B-3'!AT47</f>
        <v>0</v>
      </c>
      <c r="J39" s="89">
        <f>'Schedule B-4'!AT47</f>
        <v>0</v>
      </c>
      <c r="L39" s="89">
        <f>'Schedule B-5'!AT47</f>
        <v>0</v>
      </c>
      <c r="N39" s="89">
        <f t="shared" si="0"/>
        <v>0</v>
      </c>
    </row>
    <row r="40" spans="1:14" ht="12.75">
      <c r="A40" s="197" t="str">
        <f>'Data Input Sheets'!D324</f>
        <v>Operations Supervisor 3</v>
      </c>
      <c r="D40" s="89">
        <f>'Schedule B-1'!AT48</f>
        <v>0</v>
      </c>
      <c r="F40" s="89">
        <f>'Schedule B-2'!AT48</f>
        <v>0</v>
      </c>
      <c r="H40" s="89">
        <f>'Schedule B-3'!AT48</f>
        <v>0</v>
      </c>
      <c r="J40" s="89">
        <f>'Schedule B-4'!AT48</f>
        <v>0</v>
      </c>
      <c r="L40" s="89">
        <f>'Schedule B-5'!AT48</f>
        <v>0</v>
      </c>
      <c r="N40" s="89">
        <f t="shared" si="0"/>
        <v>0</v>
      </c>
    </row>
    <row r="41" spans="1:14" ht="12.75">
      <c r="A41" s="197" t="str">
        <f>'Data Input Sheets'!D325</f>
        <v>Medical Communications Center Supervisor 1</v>
      </c>
      <c r="D41" s="89">
        <f>'Schedule B-1'!AT49</f>
        <v>0</v>
      </c>
      <c r="F41" s="89">
        <f>'Schedule B-2'!AT49</f>
        <v>0</v>
      </c>
      <c r="H41" s="89">
        <f>'Schedule B-3'!AT49</f>
        <v>0</v>
      </c>
      <c r="J41" s="89">
        <f>'Schedule B-4'!AT49</f>
        <v>0</v>
      </c>
      <c r="L41" s="89">
        <f>'Schedule B-5'!AT49</f>
        <v>0</v>
      </c>
      <c r="N41" s="89">
        <f t="shared" si="0"/>
        <v>0</v>
      </c>
    </row>
    <row r="42" spans="1:14" ht="12.75">
      <c r="A42" s="197" t="str">
        <f>'Data Input Sheets'!D326</f>
        <v>Medical Communications Center Supervisor 2</v>
      </c>
      <c r="D42" s="89">
        <f>'Schedule B-1'!AT50</f>
        <v>0</v>
      </c>
      <c r="F42" s="89">
        <f>'Schedule B-2'!AT50</f>
        <v>0</v>
      </c>
      <c r="H42" s="89">
        <f>'Schedule B-3'!AT50</f>
        <v>0</v>
      </c>
      <c r="J42" s="89">
        <f>'Schedule B-4'!AT50</f>
        <v>0</v>
      </c>
      <c r="L42" s="89">
        <f>'Schedule B-5'!AT50</f>
        <v>0</v>
      </c>
      <c r="N42" s="89">
        <f t="shared" si="0"/>
        <v>0</v>
      </c>
    </row>
    <row r="43" spans="1:14" ht="12.75">
      <c r="A43" s="197" t="str">
        <f>'Data Input Sheets'!D327</f>
        <v>Fleet Maintenance Supervisor 1</v>
      </c>
      <c r="D43" s="89">
        <f>'Schedule B-1'!AT51</f>
        <v>0</v>
      </c>
      <c r="F43" s="89">
        <f>'Schedule B-2'!AT51</f>
        <v>0</v>
      </c>
      <c r="H43" s="89">
        <f>'Schedule B-3'!AT51</f>
        <v>0</v>
      </c>
      <c r="J43" s="89">
        <f>'Schedule B-4'!AT51</f>
        <v>0</v>
      </c>
      <c r="L43" s="89">
        <f>'Schedule B-5'!AT51</f>
        <v>0</v>
      </c>
      <c r="N43" s="89">
        <f t="shared" si="0"/>
        <v>0</v>
      </c>
    </row>
    <row r="44" spans="1:14" ht="12.75">
      <c r="A44" s="197" t="str">
        <f>'Data Input Sheets'!D328</f>
        <v>Fleet Maintenance Supervisor 2</v>
      </c>
      <c r="D44" s="89">
        <f>'Schedule B-1'!AT52</f>
        <v>0</v>
      </c>
      <c r="F44" s="89">
        <f>'Schedule B-2'!AT52</f>
        <v>0</v>
      </c>
      <c r="H44" s="89">
        <f>'Schedule B-3'!AT52</f>
        <v>0</v>
      </c>
      <c r="J44" s="89">
        <f>'Schedule B-4'!AT52</f>
        <v>0</v>
      </c>
      <c r="L44" s="89">
        <f>'Schedule B-5'!AT52</f>
        <v>0</v>
      </c>
      <c r="N44" s="89">
        <f t="shared" si="0"/>
        <v>0</v>
      </c>
    </row>
    <row r="45" spans="1:14" ht="12.75">
      <c r="A45" s="204"/>
      <c r="D45" s="89">
        <f>'Schedule B-1'!AT53</f>
        <v>0</v>
      </c>
      <c r="F45" s="89"/>
      <c r="H45" s="89"/>
      <c r="J45" s="89"/>
      <c r="L45" s="89"/>
      <c r="N45" s="89"/>
    </row>
    <row r="46" spans="1:14" ht="12.75">
      <c r="A46" s="205" t="str">
        <f>'Data Input Sheets'!D455</f>
        <v>Payments to Volunteers</v>
      </c>
      <c r="D46" s="89">
        <f>'Schedule B-1'!AT54</f>
        <v>0</v>
      </c>
      <c r="F46" s="89"/>
      <c r="H46" s="89"/>
      <c r="J46" s="89"/>
      <c r="L46" s="89"/>
      <c r="N46" s="89"/>
    </row>
    <row r="47" spans="1:14" ht="12.75">
      <c r="A47" s="197" t="s">
        <v>1018</v>
      </c>
      <c r="D47" s="89">
        <f>'Schedule B-1'!AT55</f>
        <v>0</v>
      </c>
      <c r="F47" s="89">
        <f>'Schedule B-2'!AT55</f>
        <v>0</v>
      </c>
      <c r="H47" s="89">
        <f>'Schedule B-3'!AT55</f>
        <v>0</v>
      </c>
      <c r="J47" s="89">
        <f>'Schedule B-4'!AT55</f>
        <v>0</v>
      </c>
      <c r="L47" s="89">
        <f>'Schedule B-5'!AT55</f>
        <v>0</v>
      </c>
      <c r="N47" s="89">
        <f t="shared" si="0"/>
        <v>0</v>
      </c>
    </row>
    <row r="48" spans="1:14" ht="12.75">
      <c r="A48" s="197"/>
      <c r="D48" s="89"/>
      <c r="F48" s="89"/>
      <c r="H48" s="89"/>
      <c r="J48" s="89"/>
      <c r="L48" s="89"/>
      <c r="N48" s="89"/>
    </row>
    <row r="49" spans="1:14" ht="12.75">
      <c r="A49" s="205" t="str">
        <f>'Data Input Sheets'!$D$533</f>
        <v>Miscellaneous Personnel Costs</v>
      </c>
      <c r="D49" s="89"/>
      <c r="F49" s="89"/>
      <c r="H49" s="89"/>
      <c r="J49" s="89"/>
      <c r="L49" s="89"/>
      <c r="N49" s="89"/>
    </row>
    <row r="50" spans="1:14" ht="12.75">
      <c r="A50" s="197" t="s">
        <v>1030</v>
      </c>
      <c r="D50" s="89">
        <f>'Schedule B-1'!AT58</f>
        <v>0</v>
      </c>
      <c r="F50" s="89">
        <f>'Schedule B-2'!AT58</f>
        <v>0</v>
      </c>
      <c r="H50" s="89">
        <f>'Schedule B-3'!AT58</f>
        <v>0</v>
      </c>
      <c r="J50" s="89">
        <f>'Schedule B-4'!AT58</f>
        <v>0</v>
      </c>
      <c r="L50" s="89">
        <f>'Schedule B-5'!AT58</f>
        <v>0</v>
      </c>
      <c r="N50" s="89">
        <f t="shared" si="0"/>
        <v>0</v>
      </c>
    </row>
    <row r="51" spans="1:14" ht="12.75">
      <c r="A51" s="197"/>
      <c r="D51" s="228"/>
      <c r="F51" s="228"/>
      <c r="H51" s="228"/>
      <c r="J51" s="228"/>
      <c r="L51" s="228"/>
      <c r="N51" s="228"/>
    </row>
    <row r="52" spans="1:14" ht="12.75">
      <c r="A52" s="197"/>
      <c r="D52" s="89"/>
      <c r="F52" s="89"/>
      <c r="H52" s="89"/>
      <c r="J52" s="89"/>
      <c r="L52" s="89"/>
      <c r="N52" s="89"/>
    </row>
    <row r="53" spans="1:14" ht="13.5" thickBot="1">
      <c r="A53" s="120"/>
      <c r="B53" s="208" t="s">
        <v>853</v>
      </c>
      <c r="C53" s="121"/>
      <c r="D53" s="216">
        <f>SUM(D7:D51)</f>
        <v>0</v>
      </c>
      <c r="E53" s="121"/>
      <c r="F53" s="216">
        <f>SUM(F7:F51)</f>
        <v>0</v>
      </c>
      <c r="G53" s="121"/>
      <c r="H53" s="216">
        <f>SUM(H7:H51)</f>
        <v>0</v>
      </c>
      <c r="I53" s="121"/>
      <c r="J53" s="216">
        <f>SUM(J7:J51)</f>
        <v>0</v>
      </c>
      <c r="K53" s="121"/>
      <c r="L53" s="216">
        <f>SUM(L7:L51)</f>
        <v>0</v>
      </c>
      <c r="M53" s="120"/>
      <c r="N53" s="216">
        <f>SUM(N7:N51)</f>
        <v>0</v>
      </c>
    </row>
    <row r="54" spans="1:14" ht="13.5" thickTop="1">
      <c r="A54" s="197"/>
      <c r="D54" s="229" t="s">
        <v>808</v>
      </c>
      <c r="F54" s="229" t="s">
        <v>808</v>
      </c>
      <c r="H54" s="229" t="s">
        <v>808</v>
      </c>
      <c r="J54" s="229" t="s">
        <v>808</v>
      </c>
      <c r="L54" s="229" t="s">
        <v>808</v>
      </c>
      <c r="N54" s="229"/>
    </row>
  </sheetData>
  <sheetProtection/>
  <printOptions horizontalCentered="1"/>
  <pageMargins left="0.75" right="0.31" top="0.9" bottom="0.5" header="0.5" footer="0.17"/>
  <pageSetup fitToHeight="1" fitToWidth="1" horizontalDpi="300" verticalDpi="300" orientation="landscape" scale="74" r:id="rId1"/>
  <headerFooter alignWithMargins="0">
    <oddHeader>&amp;LSection 4&amp;R&amp;A</oddHeader>
    <oddFooter>&amp;C&amp;"Times New Roman,Regular"&amp;P&amp;RCopyright 2004.  American Ambulance Association.  All Rights Reserved.</oddFooter>
  </headerFooter>
</worksheet>
</file>

<file path=xl/worksheets/sheet13.xml><?xml version="1.0" encoding="utf-8"?>
<worksheet xmlns="http://schemas.openxmlformats.org/spreadsheetml/2006/main" xmlns:r="http://schemas.openxmlformats.org/officeDocument/2006/relationships">
  <sheetPr codeName="Sheet7">
    <pageSetUpPr fitToPage="1"/>
  </sheetPr>
  <dimension ref="A1:AU65"/>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10.00390625" style="4" bestFit="1"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9.57421875" style="4" customWidth="1"/>
    <col min="41" max="41" width="1.7109375" style="4" customWidth="1"/>
    <col min="42" max="42" width="13.421875" style="4" customWidth="1"/>
    <col min="43" max="43" width="1.7109375" style="4" customWidth="1"/>
    <col min="44" max="44" width="5.421875" style="4" bestFit="1" customWidth="1"/>
    <col min="45" max="45" width="1.7109375" style="4" customWidth="1"/>
    <col min="46" max="46" width="16.57421875" style="4" bestFit="1" customWidth="1"/>
    <col min="47" max="47" width="7.140625" style="4" customWidth="1"/>
    <col min="48" max="48" width="12.421875" style="4" customWidth="1"/>
    <col min="49" max="49" width="1.7109375" style="4" customWidth="1"/>
    <col min="50" max="50" width="14.57421875" style="4" customWidth="1"/>
    <col min="51" max="16384" width="9.140625" style="4" customWidth="1"/>
  </cols>
  <sheetData>
    <row r="1" spans="1:47"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3"/>
    </row>
    <row r="2" spans="1:47" ht="15.75">
      <c r="A2" s="1" t="s">
        <v>235</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3"/>
    </row>
    <row r="3" spans="1:47" ht="15.75">
      <c r="A3" s="1">
        <f>'Data Input Sheets'!F41</f>
        <v>2005</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3"/>
    </row>
    <row r="4" ht="15" customHeight="1">
      <c r="B4" s="5"/>
    </row>
    <row r="5" s="6" customFormat="1" ht="15" customHeight="1">
      <c r="B5" s="7"/>
    </row>
    <row r="6" spans="3:46"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593</v>
      </c>
      <c r="AO6" s="8"/>
      <c r="AP6" s="8" t="s">
        <v>592</v>
      </c>
      <c r="AQ6" s="8"/>
      <c r="AR6" s="8" t="s">
        <v>594</v>
      </c>
      <c r="AS6" s="8"/>
      <c r="AT6" s="8" t="s">
        <v>595</v>
      </c>
    </row>
    <row r="7" spans="3:46" ht="15" customHeight="1">
      <c r="C7" s="8"/>
      <c r="D7" s="8"/>
      <c r="E7" s="8"/>
      <c r="F7" s="8"/>
      <c r="G7" s="8"/>
      <c r="H7" s="8"/>
      <c r="I7" s="8"/>
      <c r="J7" s="8"/>
      <c r="K7" s="8"/>
      <c r="L7" s="8"/>
      <c r="M7" s="8"/>
      <c r="N7" s="8"/>
      <c r="O7" s="8"/>
      <c r="P7" s="8"/>
      <c r="Q7" s="8"/>
      <c r="R7" s="8"/>
      <c r="S7" s="8"/>
      <c r="T7" s="8"/>
      <c r="U7" s="8"/>
      <c r="V7" s="9" t="s">
        <v>654</v>
      </c>
      <c r="W7" s="8"/>
      <c r="X7" s="8"/>
      <c r="Y7" s="8"/>
      <c r="Z7" s="8"/>
      <c r="AA7" s="8"/>
      <c r="AB7" s="9"/>
      <c r="AC7" s="8"/>
      <c r="AD7" s="9"/>
      <c r="AE7" s="8"/>
      <c r="AF7" s="8"/>
      <c r="AG7" s="8"/>
      <c r="AH7" s="8"/>
      <c r="AI7" s="8"/>
      <c r="AJ7" s="8"/>
      <c r="AK7" s="8"/>
      <c r="AL7" s="9"/>
      <c r="AM7" s="8"/>
      <c r="AN7" s="8"/>
      <c r="AO7" s="8"/>
      <c r="AP7" s="8"/>
      <c r="AQ7" s="8"/>
      <c r="AR7" s="8"/>
      <c r="AS7" s="8"/>
      <c r="AT7" s="8"/>
    </row>
    <row r="8" spans="9:46"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8"/>
      <c r="AO8" s="8"/>
      <c r="AP8" s="10" t="s">
        <v>985</v>
      </c>
      <c r="AQ8" s="8"/>
      <c r="AR8" s="8"/>
      <c r="AS8" s="8"/>
      <c r="AT8" s="8"/>
    </row>
    <row r="9" spans="2:46"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t="s">
        <v>566</v>
      </c>
      <c r="AG9" s="12"/>
      <c r="AH9" s="12" t="s">
        <v>853</v>
      </c>
      <c r="AI9" s="12"/>
      <c r="AJ9" s="12" t="s">
        <v>1014</v>
      </c>
      <c r="AK9" s="12"/>
      <c r="AL9" s="12" t="s">
        <v>853</v>
      </c>
      <c r="AM9" s="12"/>
      <c r="AN9" s="8"/>
      <c r="AO9" s="12"/>
      <c r="AP9" s="12" t="s">
        <v>1017</v>
      </c>
      <c r="AQ9" s="12"/>
      <c r="AR9" s="12" t="s">
        <v>853</v>
      </c>
      <c r="AS9" s="12"/>
      <c r="AT9" s="12" t="s">
        <v>853</v>
      </c>
    </row>
    <row r="10" spans="2:46"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20</v>
      </c>
      <c r="AG10" s="12"/>
      <c r="AH10" s="12" t="s">
        <v>897</v>
      </c>
      <c r="AI10" s="12"/>
      <c r="AJ10" s="12" t="s">
        <v>1015</v>
      </c>
      <c r="AK10" s="12"/>
      <c r="AL10" s="12" t="s">
        <v>898</v>
      </c>
      <c r="AM10" s="12"/>
      <c r="AN10" s="12" t="s">
        <v>591</v>
      </c>
      <c r="AO10" s="12"/>
      <c r="AP10" s="12" t="s">
        <v>1013</v>
      </c>
      <c r="AQ10" s="12"/>
      <c r="AR10" s="12" t="s">
        <v>899</v>
      </c>
      <c r="AS10" s="12"/>
      <c r="AT10" s="12" t="s">
        <v>900</v>
      </c>
    </row>
    <row r="11" spans="1:46" ht="15" customHeight="1">
      <c r="A11" s="17" t="s">
        <v>889</v>
      </c>
      <c r="B11" s="18"/>
      <c r="C11" s="12"/>
      <c r="D11" s="19" t="s">
        <v>893</v>
      </c>
      <c r="E11" s="15"/>
      <c r="F11" s="20">
        <v>1.5</v>
      </c>
      <c r="G11" s="12"/>
      <c r="H11" s="19" t="s">
        <v>983</v>
      </c>
      <c r="I11" s="12"/>
      <c r="J11" s="25">
        <f>'Data Input Sheets'!F547</f>
        <v>0</v>
      </c>
      <c r="K11" s="12"/>
      <c r="L11" s="22">
        <f>'Data Input Sheets'!F548</f>
        <v>0</v>
      </c>
      <c r="M11" s="12"/>
      <c r="N11" s="25">
        <f>'Data Input Sheets'!F549</f>
        <v>0</v>
      </c>
      <c r="O11" s="12"/>
      <c r="P11" s="25">
        <f>'Data Input Sheets'!F550</f>
        <v>0</v>
      </c>
      <c r="Q11" s="12"/>
      <c r="R11" s="22">
        <f>'Data Input Sheets'!F551</f>
        <v>0</v>
      </c>
      <c r="S11" s="12"/>
      <c r="T11" s="22">
        <f>'Data Input Sheets'!$F$552</f>
        <v>0</v>
      </c>
      <c r="U11" s="12"/>
      <c r="V11" s="21" t="s">
        <v>1009</v>
      </c>
      <c r="W11" s="12"/>
      <c r="X11" s="19" t="s">
        <v>657</v>
      </c>
      <c r="Y11" s="12"/>
      <c r="Z11" s="22">
        <f>'Data Input Sheets'!$F$429</f>
        <v>0</v>
      </c>
      <c r="AA11" s="12"/>
      <c r="AB11" s="22">
        <f>'Data Input Sheets'!$F$470</f>
        <v>0</v>
      </c>
      <c r="AC11" s="24"/>
      <c r="AD11" s="22">
        <f>'Data Input Sheets'!F434</f>
        <v>0</v>
      </c>
      <c r="AE11" s="12"/>
      <c r="AF11" s="25" t="s">
        <v>897</v>
      </c>
      <c r="AG11" s="12"/>
      <c r="AH11" s="19" t="s">
        <v>849</v>
      </c>
      <c r="AI11" s="12"/>
      <c r="AJ11" s="19" t="s">
        <v>1016</v>
      </c>
      <c r="AK11" s="12"/>
      <c r="AL11" s="19" t="s">
        <v>903</v>
      </c>
      <c r="AM11" s="12"/>
      <c r="AN11" s="19" t="s">
        <v>903</v>
      </c>
      <c r="AO11" s="12"/>
      <c r="AP11" s="19" t="s">
        <v>905</v>
      </c>
      <c r="AQ11" s="12"/>
      <c r="AR11" s="19" t="s">
        <v>904</v>
      </c>
      <c r="AS11" s="12"/>
      <c r="AT11" s="19" t="s">
        <v>905</v>
      </c>
    </row>
    <row r="12" spans="2:46"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15" customHeight="1"/>
    <row r="14" ht="12.75">
      <c r="A14" s="205" t="s">
        <v>1004</v>
      </c>
    </row>
    <row r="15" spans="1:46" ht="12.75">
      <c r="A15" s="197" t="str">
        <f>'Data Input Sheets'!D264</f>
        <v>EMT 1</v>
      </c>
      <c r="D15" s="32">
        <f>'Data Input Sheets'!F337</f>
        <v>0</v>
      </c>
      <c r="F15" s="32">
        <f>ROUND(D15*1.5,2)</f>
        <v>0</v>
      </c>
      <c r="H15" s="206">
        <f>ROUND((D15*'Data Input Sheets'!F395*52)+('Schedule B-1'!F15*'Data Input Sheets'!H395*52),0)</f>
        <v>0</v>
      </c>
      <c r="J15" s="206">
        <f aca="true" t="shared" si="0" ref="J15:J32">IF(H15&lt;87900,(ROUND($J$11*H15,0)),87900*$J$11)</f>
        <v>0</v>
      </c>
      <c r="K15" s="28"/>
      <c r="L15" s="206">
        <f aca="true" t="shared" si="1" ref="L15:L32">ROUND($L$11*H15,0)</f>
        <v>0</v>
      </c>
      <c r="M15" s="28"/>
      <c r="N15" s="206">
        <f aca="true" t="shared" si="2" ref="N15:N32">IF(H15&lt;7000,(ROUND(N$11*H15,0)),7000*$N$11)</f>
        <v>0</v>
      </c>
      <c r="O15" s="28"/>
      <c r="P15" s="206">
        <f aca="true" t="shared" si="3" ref="P15:P32">IF(H15&lt;7000,(ROUND(P$11*H15,0)),7000*$P$11)</f>
        <v>0</v>
      </c>
      <c r="Q15" s="28"/>
      <c r="R15" s="206">
        <f aca="true" t="shared" si="4" ref="R15:R32">ROUND(R$11*H15,0)</f>
        <v>0</v>
      </c>
      <c r="S15" s="28"/>
      <c r="T15" s="206">
        <f aca="true" t="shared" si="5" ref="T15:T32">ROUND(T$11*H15,0)</f>
        <v>0</v>
      </c>
      <c r="U15" s="28"/>
      <c r="V15" s="206">
        <f>SUM(J15:T15)</f>
        <v>0</v>
      </c>
      <c r="X15" s="206">
        <f>'Data Input Sheets'!$F$531</f>
        <v>0</v>
      </c>
      <c r="Z15" s="206">
        <f aca="true" t="shared" si="6" ref="Z15:Z32">ROUND(H15*Z$11,0)</f>
        <v>0</v>
      </c>
      <c r="AB15" s="206">
        <f aca="true" t="shared" si="7" ref="AB15:AB32">ROUND(H15*AB$11,0)</f>
        <v>0</v>
      </c>
      <c r="AD15" s="206">
        <f aca="true" t="shared" si="8" ref="AD15:AD32">ROUND(H15*AD$11,0)</f>
        <v>0</v>
      </c>
      <c r="AE15" s="26"/>
      <c r="AF15" s="206">
        <f>ROUND(IF(H15&gt;0,'Data Input Sheets'!$F$484+('Data Input Sheets'!J395*'Schedule B-1'!D15*('Data Input Sheets'!$L$395+1.5)),0),0)</f>
        <v>0</v>
      </c>
      <c r="AH15" s="206">
        <f>SUM(Z15:AF15)</f>
        <v>0</v>
      </c>
      <c r="AJ15" s="268">
        <f>'Data Input Sheets'!$F$447</f>
        <v>0</v>
      </c>
      <c r="AL15" s="206">
        <f aca="true" t="shared" si="9" ref="AL15:AL32">ROUND(AJ15*F15,0)</f>
        <v>0</v>
      </c>
      <c r="AN15" s="206">
        <f>ROUND((D15*('Data Input Sheets'!$F$511*'Data Input Sheets'!$F$498))+(('Schedule B-1'!F15*('Data Input Sheets'!$F$516*'Data Input Sheets'!$F$498))),0)</f>
        <v>0</v>
      </c>
      <c r="AP15" s="206">
        <f>H15+V15+X15+AH15+AL15+AN15</f>
        <v>0</v>
      </c>
      <c r="AR15" s="29">
        <f>'Data Input Sheets'!F264</f>
        <v>0</v>
      </c>
      <c r="AT15" s="206">
        <f>ROUND(AP15*AR15,0)</f>
        <v>0</v>
      </c>
    </row>
    <row r="16" spans="1:46" ht="12.75">
      <c r="A16" s="197" t="str">
        <f>'Data Input Sheets'!D265</f>
        <v>EMT 2</v>
      </c>
      <c r="D16" s="32">
        <f>'Data Input Sheets'!F338</f>
        <v>0</v>
      </c>
      <c r="F16" s="32">
        <f aca="true" t="shared" si="10" ref="F16:F32">ROUND(D16*1.5,2)</f>
        <v>0</v>
      </c>
      <c r="H16" s="89">
        <f>ROUND((D16*'Data Input Sheets'!F396*52)+('Schedule B-1'!F16*'Data Input Sheets'!H396*52),0)</f>
        <v>0</v>
      </c>
      <c r="J16" s="89">
        <f t="shared" si="0"/>
        <v>0</v>
      </c>
      <c r="K16" s="28"/>
      <c r="L16" s="89">
        <f t="shared" si="1"/>
        <v>0</v>
      </c>
      <c r="M16" s="28"/>
      <c r="N16" s="89">
        <f t="shared" si="2"/>
        <v>0</v>
      </c>
      <c r="O16" s="28"/>
      <c r="P16" s="89">
        <f t="shared" si="3"/>
        <v>0</v>
      </c>
      <c r="Q16" s="28"/>
      <c r="R16" s="89">
        <f t="shared" si="4"/>
        <v>0</v>
      </c>
      <c r="S16" s="28"/>
      <c r="T16" s="89">
        <f t="shared" si="5"/>
        <v>0</v>
      </c>
      <c r="U16" s="28"/>
      <c r="V16" s="89">
        <f aca="true" t="shared" si="11" ref="V16:V32">SUM(J16:T16)</f>
        <v>0</v>
      </c>
      <c r="X16" s="89">
        <f>'Data Input Sheets'!$F$531</f>
        <v>0</v>
      </c>
      <c r="Z16" s="89">
        <f t="shared" si="6"/>
        <v>0</v>
      </c>
      <c r="AB16" s="89">
        <f t="shared" si="7"/>
        <v>0</v>
      </c>
      <c r="AD16" s="89">
        <f t="shared" si="8"/>
        <v>0</v>
      </c>
      <c r="AE16" s="26"/>
      <c r="AF16" s="89">
        <f>ROUND(IF(H16&gt;0,'Data Input Sheets'!$F$484+('Data Input Sheets'!J396*'Schedule B-1'!D16*('Data Input Sheets'!$L$395+1.5)),0),0)</f>
        <v>0</v>
      </c>
      <c r="AH16" s="89">
        <f>SUM(Z16:AF16)</f>
        <v>0</v>
      </c>
      <c r="AJ16" s="268">
        <f>'Data Input Sheets'!$F$447</f>
        <v>0</v>
      </c>
      <c r="AL16" s="89">
        <f t="shared" si="9"/>
        <v>0</v>
      </c>
      <c r="AN16" s="89">
        <f>ROUND((D16*('Data Input Sheets'!$F$511*'Data Input Sheets'!$F$498))+(('Schedule B-1'!F16*('Data Input Sheets'!$F$516*'Data Input Sheets'!$F$498))),0)</f>
        <v>0</v>
      </c>
      <c r="AP16" s="89">
        <f aca="true" t="shared" si="12" ref="AP16:AP32">H16+V16+X16+AH16+AL16+AN16</f>
        <v>0</v>
      </c>
      <c r="AR16" s="29">
        <f>'Data Input Sheets'!F265</f>
        <v>0</v>
      </c>
      <c r="AT16" s="89">
        <f>ROUND(AP16*AR16,0)</f>
        <v>0</v>
      </c>
    </row>
    <row r="17" spans="1:46" ht="12.75">
      <c r="A17" s="197" t="str">
        <f>'Data Input Sheets'!D266</f>
        <v>EMT 3</v>
      </c>
      <c r="D17" s="32">
        <f>'Data Input Sheets'!F339</f>
        <v>0</v>
      </c>
      <c r="F17" s="32">
        <f t="shared" si="10"/>
        <v>0</v>
      </c>
      <c r="H17" s="89">
        <f>ROUND((D17*'Data Input Sheets'!F397*52)+('Schedule B-1'!F17*'Data Input Sheets'!H397*52),0)</f>
        <v>0</v>
      </c>
      <c r="J17" s="89">
        <f t="shared" si="0"/>
        <v>0</v>
      </c>
      <c r="K17" s="28"/>
      <c r="L17" s="89">
        <f t="shared" si="1"/>
        <v>0</v>
      </c>
      <c r="M17" s="28"/>
      <c r="N17" s="89">
        <f t="shared" si="2"/>
        <v>0</v>
      </c>
      <c r="O17" s="28"/>
      <c r="P17" s="89">
        <f t="shared" si="3"/>
        <v>0</v>
      </c>
      <c r="Q17" s="28"/>
      <c r="R17" s="89">
        <f t="shared" si="4"/>
        <v>0</v>
      </c>
      <c r="S17" s="28"/>
      <c r="T17" s="89">
        <f t="shared" si="5"/>
        <v>0</v>
      </c>
      <c r="U17" s="28"/>
      <c r="V17" s="89">
        <f t="shared" si="11"/>
        <v>0</v>
      </c>
      <c r="X17" s="89">
        <f>'Data Input Sheets'!$F$531</f>
        <v>0</v>
      </c>
      <c r="Z17" s="89">
        <f t="shared" si="6"/>
        <v>0</v>
      </c>
      <c r="AB17" s="89">
        <f t="shared" si="7"/>
        <v>0</v>
      </c>
      <c r="AD17" s="89">
        <f t="shared" si="8"/>
        <v>0</v>
      </c>
      <c r="AE17" s="26"/>
      <c r="AF17" s="89">
        <f>ROUND(IF(H17&gt;0,'Data Input Sheets'!$F$484+('Data Input Sheets'!J397*'Schedule B-1'!D17*('Data Input Sheets'!$L$395+1.5)),0),0)</f>
        <v>0</v>
      </c>
      <c r="AH17" s="89">
        <f aca="true" t="shared" si="13" ref="AH17:AH32">SUM(Z17:AF17)</f>
        <v>0</v>
      </c>
      <c r="AJ17" s="268">
        <f>'Data Input Sheets'!$F$447</f>
        <v>0</v>
      </c>
      <c r="AL17" s="89">
        <f t="shared" si="9"/>
        <v>0</v>
      </c>
      <c r="AN17" s="89">
        <f>ROUND((D17*('Data Input Sheets'!$F$511*'Data Input Sheets'!$F$498))+(('Schedule B-1'!F17*('Data Input Sheets'!$F$516*'Data Input Sheets'!$F$498))),0)</f>
        <v>0</v>
      </c>
      <c r="AP17" s="89">
        <f t="shared" si="12"/>
        <v>0</v>
      </c>
      <c r="AR17" s="29">
        <f>'Data Input Sheets'!F266</f>
        <v>0</v>
      </c>
      <c r="AT17" s="89">
        <f>ROUND(AP17*AR17,0)</f>
        <v>0</v>
      </c>
    </row>
    <row r="18" spans="1:46" ht="12.75">
      <c r="A18" s="197" t="str">
        <f>'Data Input Sheets'!D267</f>
        <v>Intermediate 1</v>
      </c>
      <c r="D18" s="32">
        <f>'Data Input Sheets'!F340</f>
        <v>0</v>
      </c>
      <c r="F18" s="32">
        <f t="shared" si="10"/>
        <v>0</v>
      </c>
      <c r="H18" s="89">
        <f>ROUND((D18*'Data Input Sheets'!F398*52)+('Schedule B-1'!F18*'Data Input Sheets'!H398*52),0)</f>
        <v>0</v>
      </c>
      <c r="J18" s="89">
        <f t="shared" si="0"/>
        <v>0</v>
      </c>
      <c r="K18" s="28"/>
      <c r="L18" s="89">
        <f t="shared" si="1"/>
        <v>0</v>
      </c>
      <c r="M18" s="28"/>
      <c r="N18" s="89">
        <f t="shared" si="2"/>
        <v>0</v>
      </c>
      <c r="O18" s="28"/>
      <c r="P18" s="89">
        <f t="shared" si="3"/>
        <v>0</v>
      </c>
      <c r="Q18" s="28"/>
      <c r="R18" s="89">
        <f t="shared" si="4"/>
        <v>0</v>
      </c>
      <c r="S18" s="28"/>
      <c r="T18" s="89">
        <f t="shared" si="5"/>
        <v>0</v>
      </c>
      <c r="U18" s="28"/>
      <c r="V18" s="89">
        <f t="shared" si="11"/>
        <v>0</v>
      </c>
      <c r="X18" s="89">
        <f>'Data Input Sheets'!$F$531</f>
        <v>0</v>
      </c>
      <c r="Z18" s="89">
        <f t="shared" si="6"/>
        <v>0</v>
      </c>
      <c r="AB18" s="89">
        <f t="shared" si="7"/>
        <v>0</v>
      </c>
      <c r="AD18" s="89">
        <f t="shared" si="8"/>
        <v>0</v>
      </c>
      <c r="AE18" s="26"/>
      <c r="AF18" s="89">
        <f>ROUND(IF(H18&gt;0,'Data Input Sheets'!$F$484+('Data Input Sheets'!J398*'Schedule B-1'!D18*('Data Input Sheets'!$L$395+1.5)),0),0)</f>
        <v>0</v>
      </c>
      <c r="AH18" s="89">
        <f t="shared" si="13"/>
        <v>0</v>
      </c>
      <c r="AJ18" s="268">
        <f>'Data Input Sheets'!$F$448</f>
        <v>0</v>
      </c>
      <c r="AL18" s="89">
        <f t="shared" si="9"/>
        <v>0</v>
      </c>
      <c r="AN18" s="89">
        <f>ROUND((D18*('Data Input Sheets'!$F$511*'Data Input Sheets'!$F$498))+(('Schedule B-1'!F18*('Data Input Sheets'!$F$516*'Data Input Sheets'!$F$498))),0)</f>
        <v>0</v>
      </c>
      <c r="AP18" s="89">
        <f t="shared" si="12"/>
        <v>0</v>
      </c>
      <c r="AR18" s="29">
        <f>'Data Input Sheets'!F267</f>
        <v>0</v>
      </c>
      <c r="AT18" s="89">
        <f aca="true" t="shared" si="14" ref="AT18:AT32">ROUND(AP18*AR18,0)</f>
        <v>0</v>
      </c>
    </row>
    <row r="19" spans="1:46" ht="12.75">
      <c r="A19" s="197" t="str">
        <f>'Data Input Sheets'!D268</f>
        <v>Intermediate 2</v>
      </c>
      <c r="D19" s="32">
        <f>'Data Input Sheets'!F341</f>
        <v>0</v>
      </c>
      <c r="F19" s="32">
        <f t="shared" si="10"/>
        <v>0</v>
      </c>
      <c r="H19" s="89">
        <f>ROUND((D19*'Data Input Sheets'!F399*52)+('Schedule B-1'!F19*'Data Input Sheets'!H399*52),0)</f>
        <v>0</v>
      </c>
      <c r="J19" s="89">
        <f t="shared" si="0"/>
        <v>0</v>
      </c>
      <c r="K19" s="28"/>
      <c r="L19" s="89">
        <f t="shared" si="1"/>
        <v>0</v>
      </c>
      <c r="M19" s="28"/>
      <c r="N19" s="89">
        <f t="shared" si="2"/>
        <v>0</v>
      </c>
      <c r="O19" s="28"/>
      <c r="P19" s="89">
        <f t="shared" si="3"/>
        <v>0</v>
      </c>
      <c r="Q19" s="28"/>
      <c r="R19" s="89">
        <f t="shared" si="4"/>
        <v>0</v>
      </c>
      <c r="S19" s="28"/>
      <c r="T19" s="89">
        <f t="shared" si="5"/>
        <v>0</v>
      </c>
      <c r="U19" s="28"/>
      <c r="V19" s="89">
        <f t="shared" si="11"/>
        <v>0</v>
      </c>
      <c r="X19" s="89">
        <f>'Data Input Sheets'!$F$531</f>
        <v>0</v>
      </c>
      <c r="Z19" s="89">
        <f t="shared" si="6"/>
        <v>0</v>
      </c>
      <c r="AB19" s="89">
        <f t="shared" si="7"/>
        <v>0</v>
      </c>
      <c r="AD19" s="89">
        <f t="shared" si="8"/>
        <v>0</v>
      </c>
      <c r="AE19" s="26"/>
      <c r="AF19" s="89">
        <f>ROUND(IF(H19&gt;0,'Data Input Sheets'!$F$484+('Data Input Sheets'!J399*'Schedule B-1'!D19*('Data Input Sheets'!$L$395+1.5)),0),0)</f>
        <v>0</v>
      </c>
      <c r="AH19" s="89">
        <f t="shared" si="13"/>
        <v>0</v>
      </c>
      <c r="AJ19" s="268">
        <f>'Data Input Sheets'!$F$448</f>
        <v>0</v>
      </c>
      <c r="AL19" s="89">
        <f t="shared" si="9"/>
        <v>0</v>
      </c>
      <c r="AN19" s="89">
        <f>ROUND((D19*('Data Input Sheets'!$F$511*'Data Input Sheets'!$F$498))+(('Schedule B-1'!F19*('Data Input Sheets'!$F$516*'Data Input Sheets'!$F$498))),0)</f>
        <v>0</v>
      </c>
      <c r="AP19" s="89">
        <f t="shared" si="12"/>
        <v>0</v>
      </c>
      <c r="AR19" s="29">
        <f>'Data Input Sheets'!F268</f>
        <v>0</v>
      </c>
      <c r="AT19" s="89">
        <f t="shared" si="14"/>
        <v>0</v>
      </c>
    </row>
    <row r="20" spans="1:46" ht="12.75">
      <c r="A20" s="197" t="str">
        <f>'Data Input Sheets'!D269</f>
        <v>Intermediate 3</v>
      </c>
      <c r="D20" s="32">
        <f>'Data Input Sheets'!F342</f>
        <v>0</v>
      </c>
      <c r="F20" s="32">
        <f t="shared" si="10"/>
        <v>0</v>
      </c>
      <c r="H20" s="89">
        <f>ROUND((D20*'Data Input Sheets'!F400*52)+('Schedule B-1'!F20*'Data Input Sheets'!H400*52),0)</f>
        <v>0</v>
      </c>
      <c r="J20" s="89">
        <f t="shared" si="0"/>
        <v>0</v>
      </c>
      <c r="K20" s="28"/>
      <c r="L20" s="89">
        <f t="shared" si="1"/>
        <v>0</v>
      </c>
      <c r="M20" s="28"/>
      <c r="N20" s="89">
        <f t="shared" si="2"/>
        <v>0</v>
      </c>
      <c r="O20" s="28"/>
      <c r="P20" s="89">
        <f t="shared" si="3"/>
        <v>0</v>
      </c>
      <c r="Q20" s="28"/>
      <c r="R20" s="89">
        <f t="shared" si="4"/>
        <v>0</v>
      </c>
      <c r="S20" s="28"/>
      <c r="T20" s="89">
        <f t="shared" si="5"/>
        <v>0</v>
      </c>
      <c r="U20" s="28"/>
      <c r="V20" s="89">
        <f t="shared" si="11"/>
        <v>0</v>
      </c>
      <c r="X20" s="89">
        <f>'Data Input Sheets'!$F$531</f>
        <v>0</v>
      </c>
      <c r="Z20" s="89">
        <f t="shared" si="6"/>
        <v>0</v>
      </c>
      <c r="AB20" s="89">
        <f t="shared" si="7"/>
        <v>0</v>
      </c>
      <c r="AD20" s="89">
        <f t="shared" si="8"/>
        <v>0</v>
      </c>
      <c r="AE20" s="26"/>
      <c r="AF20" s="89">
        <f>ROUND(IF(H20&gt;0,'Data Input Sheets'!$F$484+('Data Input Sheets'!J400*'Schedule B-1'!D20*('Data Input Sheets'!$L$395+1.5)),0),0)</f>
        <v>0</v>
      </c>
      <c r="AH20" s="89">
        <f t="shared" si="13"/>
        <v>0</v>
      </c>
      <c r="AJ20" s="268">
        <f>'Data Input Sheets'!$F$448</f>
        <v>0</v>
      </c>
      <c r="AL20" s="89">
        <f t="shared" si="9"/>
        <v>0</v>
      </c>
      <c r="AN20" s="89">
        <f>ROUND((D20*('Data Input Sheets'!$F$511*'Data Input Sheets'!$F$498))+(('Schedule B-1'!F20*('Data Input Sheets'!$F$516*'Data Input Sheets'!$F$498))),0)</f>
        <v>0</v>
      </c>
      <c r="AP20" s="89">
        <f t="shared" si="12"/>
        <v>0</v>
      </c>
      <c r="AR20" s="29">
        <f>'Data Input Sheets'!F269</f>
        <v>0</v>
      </c>
      <c r="AT20" s="89">
        <f t="shared" si="14"/>
        <v>0</v>
      </c>
    </row>
    <row r="21" spans="1:46" ht="12.75">
      <c r="A21" s="197" t="str">
        <f>'Data Input Sheets'!D270</f>
        <v>Paramedic 1</v>
      </c>
      <c r="D21" s="32">
        <f>'Data Input Sheets'!F343</f>
        <v>0</v>
      </c>
      <c r="F21" s="32">
        <f t="shared" si="10"/>
        <v>0</v>
      </c>
      <c r="H21" s="89">
        <f>ROUND((D21*'Data Input Sheets'!F401*52)+('Schedule B-1'!F21*'Data Input Sheets'!H401*52),0)</f>
        <v>0</v>
      </c>
      <c r="J21" s="89">
        <f t="shared" si="0"/>
        <v>0</v>
      </c>
      <c r="K21" s="28"/>
      <c r="L21" s="89">
        <f t="shared" si="1"/>
        <v>0</v>
      </c>
      <c r="M21" s="28"/>
      <c r="N21" s="89">
        <f t="shared" si="2"/>
        <v>0</v>
      </c>
      <c r="O21" s="28"/>
      <c r="P21" s="89">
        <f t="shared" si="3"/>
        <v>0</v>
      </c>
      <c r="Q21" s="28"/>
      <c r="R21" s="89">
        <f t="shared" si="4"/>
        <v>0</v>
      </c>
      <c r="S21" s="28"/>
      <c r="T21" s="89">
        <f t="shared" si="5"/>
        <v>0</v>
      </c>
      <c r="U21" s="28"/>
      <c r="V21" s="89">
        <f t="shared" si="11"/>
        <v>0</v>
      </c>
      <c r="X21" s="89">
        <f>'Data Input Sheets'!$F$531</f>
        <v>0</v>
      </c>
      <c r="Z21" s="89">
        <f t="shared" si="6"/>
        <v>0</v>
      </c>
      <c r="AB21" s="89">
        <f t="shared" si="7"/>
        <v>0</v>
      </c>
      <c r="AD21" s="89">
        <f t="shared" si="8"/>
        <v>0</v>
      </c>
      <c r="AE21" s="26"/>
      <c r="AF21" s="89">
        <f>ROUND(IF(H21&gt;0,'Data Input Sheets'!$F$484+('Data Input Sheets'!J401*'Schedule B-1'!D21*('Data Input Sheets'!$L$395+1.5)),0),0)</f>
        <v>0</v>
      </c>
      <c r="AH21" s="89">
        <f t="shared" si="13"/>
        <v>0</v>
      </c>
      <c r="AJ21" s="268">
        <f>'Data Input Sheets'!$F$449</f>
        <v>0</v>
      </c>
      <c r="AL21" s="89">
        <f t="shared" si="9"/>
        <v>0</v>
      </c>
      <c r="AN21" s="89">
        <f>ROUND((D21*('Data Input Sheets'!$F$511*'Data Input Sheets'!$F$498))+(('Schedule B-1'!F21*('Data Input Sheets'!$F$516*'Data Input Sheets'!$F$498))),0)</f>
        <v>0</v>
      </c>
      <c r="AP21" s="89">
        <f t="shared" si="12"/>
        <v>0</v>
      </c>
      <c r="AR21" s="29">
        <f>'Data Input Sheets'!F270</f>
        <v>0</v>
      </c>
      <c r="AT21" s="89">
        <f t="shared" si="14"/>
        <v>0</v>
      </c>
    </row>
    <row r="22" spans="1:46" ht="12.75">
      <c r="A22" s="197" t="str">
        <f>'Data Input Sheets'!D271</f>
        <v>Paramedic 2</v>
      </c>
      <c r="D22" s="32">
        <f>'Data Input Sheets'!F344</f>
        <v>0</v>
      </c>
      <c r="F22" s="32">
        <f t="shared" si="10"/>
        <v>0</v>
      </c>
      <c r="H22" s="89">
        <f>ROUND((D22*'Data Input Sheets'!F402*52)+('Schedule B-1'!F22*'Data Input Sheets'!H402*52),0)</f>
        <v>0</v>
      </c>
      <c r="J22" s="89">
        <f t="shared" si="0"/>
        <v>0</v>
      </c>
      <c r="K22" s="28"/>
      <c r="L22" s="89">
        <f t="shared" si="1"/>
        <v>0</v>
      </c>
      <c r="M22" s="28"/>
      <c r="N22" s="89">
        <f t="shared" si="2"/>
        <v>0</v>
      </c>
      <c r="O22" s="28"/>
      <c r="P22" s="89">
        <f t="shared" si="3"/>
        <v>0</v>
      </c>
      <c r="Q22" s="28"/>
      <c r="R22" s="89">
        <f t="shared" si="4"/>
        <v>0</v>
      </c>
      <c r="S22" s="28"/>
      <c r="T22" s="89">
        <f t="shared" si="5"/>
        <v>0</v>
      </c>
      <c r="U22" s="28"/>
      <c r="V22" s="89">
        <f t="shared" si="11"/>
        <v>0</v>
      </c>
      <c r="X22" s="89">
        <f>'Data Input Sheets'!$F$531</f>
        <v>0</v>
      </c>
      <c r="Z22" s="89">
        <f t="shared" si="6"/>
        <v>0</v>
      </c>
      <c r="AB22" s="89">
        <f t="shared" si="7"/>
        <v>0</v>
      </c>
      <c r="AD22" s="89">
        <f t="shared" si="8"/>
        <v>0</v>
      </c>
      <c r="AE22" s="26"/>
      <c r="AF22" s="89">
        <f>ROUND(IF(H22&gt;0,'Data Input Sheets'!$F$484+('Data Input Sheets'!J402*'Schedule B-1'!D22*('Data Input Sheets'!$L$395+1.5)),0),0)</f>
        <v>0</v>
      </c>
      <c r="AH22" s="89">
        <f t="shared" si="13"/>
        <v>0</v>
      </c>
      <c r="AJ22" s="268">
        <f>'Data Input Sheets'!$F$449</f>
        <v>0</v>
      </c>
      <c r="AL22" s="89">
        <f t="shared" si="9"/>
        <v>0</v>
      </c>
      <c r="AN22" s="89">
        <f>ROUND((D22*('Data Input Sheets'!$F$511*'Data Input Sheets'!$F$498))+(('Schedule B-1'!F22*('Data Input Sheets'!$F$516*'Data Input Sheets'!$F$498))),0)</f>
        <v>0</v>
      </c>
      <c r="AP22" s="89">
        <f t="shared" si="12"/>
        <v>0</v>
      </c>
      <c r="AR22" s="29">
        <f>'Data Input Sheets'!F271</f>
        <v>0</v>
      </c>
      <c r="AT22" s="89">
        <f t="shared" si="14"/>
        <v>0</v>
      </c>
    </row>
    <row r="23" spans="1:46" ht="12.75">
      <c r="A23" s="197" t="str">
        <f>'Data Input Sheets'!D272</f>
        <v>Paramedic 3</v>
      </c>
      <c r="D23" s="32">
        <f>'Data Input Sheets'!F345</f>
        <v>0</v>
      </c>
      <c r="F23" s="32">
        <f t="shared" si="10"/>
        <v>0</v>
      </c>
      <c r="H23" s="89">
        <f>ROUND((D23*'Data Input Sheets'!F403*52)+('Schedule B-1'!F23*'Data Input Sheets'!H403*52),0)</f>
        <v>0</v>
      </c>
      <c r="J23" s="89">
        <f t="shared" si="0"/>
        <v>0</v>
      </c>
      <c r="K23" s="28"/>
      <c r="L23" s="89">
        <f t="shared" si="1"/>
        <v>0</v>
      </c>
      <c r="M23" s="28"/>
      <c r="N23" s="89">
        <f t="shared" si="2"/>
        <v>0</v>
      </c>
      <c r="O23" s="28"/>
      <c r="P23" s="89">
        <f t="shared" si="3"/>
        <v>0</v>
      </c>
      <c r="Q23" s="28"/>
      <c r="R23" s="89">
        <f t="shared" si="4"/>
        <v>0</v>
      </c>
      <c r="S23" s="28"/>
      <c r="T23" s="89">
        <f t="shared" si="5"/>
        <v>0</v>
      </c>
      <c r="U23" s="28"/>
      <c r="V23" s="89">
        <f t="shared" si="11"/>
        <v>0</v>
      </c>
      <c r="X23" s="89">
        <f>'Data Input Sheets'!$F$531</f>
        <v>0</v>
      </c>
      <c r="Z23" s="89">
        <f t="shared" si="6"/>
        <v>0</v>
      </c>
      <c r="AB23" s="89">
        <f t="shared" si="7"/>
        <v>0</v>
      </c>
      <c r="AD23" s="89">
        <f t="shared" si="8"/>
        <v>0</v>
      </c>
      <c r="AE23" s="26"/>
      <c r="AF23" s="89">
        <f>ROUND(IF(H23&gt;0,'Data Input Sheets'!$F$484+('Data Input Sheets'!J403*'Schedule B-1'!D23*('Data Input Sheets'!$L$395+1.5)),0),0)</f>
        <v>0</v>
      </c>
      <c r="AH23" s="89">
        <f t="shared" si="13"/>
        <v>0</v>
      </c>
      <c r="AJ23" s="268">
        <f>'Data Input Sheets'!$F$449</f>
        <v>0</v>
      </c>
      <c r="AL23" s="89">
        <f t="shared" si="9"/>
        <v>0</v>
      </c>
      <c r="AN23" s="89">
        <f>ROUND((D23*('Data Input Sheets'!$F$511*'Data Input Sheets'!$F$498))+(('Schedule B-1'!F23*('Data Input Sheets'!$F$516*'Data Input Sheets'!$F$498))),0)</f>
        <v>0</v>
      </c>
      <c r="AP23" s="89">
        <f t="shared" si="12"/>
        <v>0</v>
      </c>
      <c r="AR23" s="29">
        <f>'Data Input Sheets'!F272</f>
        <v>0</v>
      </c>
      <c r="AT23" s="89">
        <f t="shared" si="14"/>
        <v>0</v>
      </c>
    </row>
    <row r="24" spans="1:46" ht="12.75">
      <c r="A24" s="197" t="str">
        <f>'Data Input Sheets'!D273</f>
        <v>Nurse 1</v>
      </c>
      <c r="D24" s="32">
        <f>'Data Input Sheets'!F346</f>
        <v>0</v>
      </c>
      <c r="F24" s="32">
        <f t="shared" si="10"/>
        <v>0</v>
      </c>
      <c r="H24" s="89">
        <f>ROUND((D24*'Data Input Sheets'!F404*52)+('Schedule B-1'!F24*'Data Input Sheets'!H404*52),0)</f>
        <v>0</v>
      </c>
      <c r="J24" s="89">
        <f t="shared" si="0"/>
        <v>0</v>
      </c>
      <c r="K24" s="28"/>
      <c r="L24" s="89">
        <f t="shared" si="1"/>
        <v>0</v>
      </c>
      <c r="M24" s="28"/>
      <c r="N24" s="89">
        <f t="shared" si="2"/>
        <v>0</v>
      </c>
      <c r="O24" s="28"/>
      <c r="P24" s="89">
        <f t="shared" si="3"/>
        <v>0</v>
      </c>
      <c r="Q24" s="28"/>
      <c r="R24" s="89">
        <f t="shared" si="4"/>
        <v>0</v>
      </c>
      <c r="S24" s="28"/>
      <c r="T24" s="89">
        <f t="shared" si="5"/>
        <v>0</v>
      </c>
      <c r="U24" s="28"/>
      <c r="V24" s="89">
        <f t="shared" si="11"/>
        <v>0</v>
      </c>
      <c r="X24" s="89">
        <f>'Data Input Sheets'!$F$531</f>
        <v>0</v>
      </c>
      <c r="Z24" s="89">
        <f t="shared" si="6"/>
        <v>0</v>
      </c>
      <c r="AB24" s="89">
        <f t="shared" si="7"/>
        <v>0</v>
      </c>
      <c r="AD24" s="89">
        <f t="shared" si="8"/>
        <v>0</v>
      </c>
      <c r="AE24" s="26"/>
      <c r="AF24" s="89">
        <f>ROUND(IF(H24&gt;0,'Data Input Sheets'!$F$484+('Data Input Sheets'!J404*'Schedule B-1'!D24*('Data Input Sheets'!$L$395+1.5)),0),0)</f>
        <v>0</v>
      </c>
      <c r="AH24" s="89">
        <f t="shared" si="13"/>
        <v>0</v>
      </c>
      <c r="AJ24" s="268">
        <f>'Data Input Sheets'!$F$450</f>
        <v>0</v>
      </c>
      <c r="AL24" s="89">
        <f t="shared" si="9"/>
        <v>0</v>
      </c>
      <c r="AN24" s="89">
        <f>ROUND((D24*('Data Input Sheets'!$F$511*'Data Input Sheets'!$F$498))+(('Schedule B-1'!F24*('Data Input Sheets'!$F$516*'Data Input Sheets'!$F$498))),0)</f>
        <v>0</v>
      </c>
      <c r="AP24" s="89">
        <f t="shared" si="12"/>
        <v>0</v>
      </c>
      <c r="AR24" s="29">
        <f>'Data Input Sheets'!F273</f>
        <v>0</v>
      </c>
      <c r="AT24" s="89">
        <f t="shared" si="14"/>
        <v>0</v>
      </c>
    </row>
    <row r="25" spans="1:46" ht="12.75">
      <c r="A25" s="197" t="str">
        <f>'Data Input Sheets'!D274</f>
        <v>Nurse 2</v>
      </c>
      <c r="D25" s="32">
        <f>'Data Input Sheets'!F347</f>
        <v>0</v>
      </c>
      <c r="F25" s="32">
        <f t="shared" si="10"/>
        <v>0</v>
      </c>
      <c r="H25" s="89">
        <f>ROUND((D25*'Data Input Sheets'!F405*52)+('Schedule B-1'!F25*'Data Input Sheets'!H405*52),0)</f>
        <v>0</v>
      </c>
      <c r="J25" s="89">
        <f t="shared" si="0"/>
        <v>0</v>
      </c>
      <c r="K25" s="28"/>
      <c r="L25" s="89">
        <f t="shared" si="1"/>
        <v>0</v>
      </c>
      <c r="M25" s="28"/>
      <c r="N25" s="89">
        <f t="shared" si="2"/>
        <v>0</v>
      </c>
      <c r="O25" s="28"/>
      <c r="P25" s="89">
        <f t="shared" si="3"/>
        <v>0</v>
      </c>
      <c r="Q25" s="28"/>
      <c r="R25" s="89">
        <f t="shared" si="4"/>
        <v>0</v>
      </c>
      <c r="S25" s="28"/>
      <c r="T25" s="89">
        <f t="shared" si="5"/>
        <v>0</v>
      </c>
      <c r="U25" s="28"/>
      <c r="V25" s="89">
        <f t="shared" si="11"/>
        <v>0</v>
      </c>
      <c r="X25" s="89">
        <f>'Data Input Sheets'!$F$531</f>
        <v>0</v>
      </c>
      <c r="Z25" s="89">
        <f t="shared" si="6"/>
        <v>0</v>
      </c>
      <c r="AB25" s="89">
        <f t="shared" si="7"/>
        <v>0</v>
      </c>
      <c r="AD25" s="89">
        <f t="shared" si="8"/>
        <v>0</v>
      </c>
      <c r="AE25" s="26"/>
      <c r="AF25" s="89">
        <f>ROUND(IF(H25&gt;0,'Data Input Sheets'!$F$484+('Data Input Sheets'!J405*'Schedule B-1'!D25*('Data Input Sheets'!$L$395+1.5)),0),0)</f>
        <v>0</v>
      </c>
      <c r="AH25" s="89">
        <f t="shared" si="13"/>
        <v>0</v>
      </c>
      <c r="AJ25" s="268">
        <f>'Data Input Sheets'!$F$450</f>
        <v>0</v>
      </c>
      <c r="AL25" s="89">
        <f t="shared" si="9"/>
        <v>0</v>
      </c>
      <c r="AN25" s="89">
        <f>ROUND((D25*('Data Input Sheets'!$F$511*'Data Input Sheets'!$F$498))+(('Schedule B-1'!F25*('Data Input Sheets'!$F$516*'Data Input Sheets'!$F$498))),0)</f>
        <v>0</v>
      </c>
      <c r="AP25" s="89">
        <f t="shared" si="12"/>
        <v>0</v>
      </c>
      <c r="AR25" s="29">
        <f>'Data Input Sheets'!F274</f>
        <v>0</v>
      </c>
      <c r="AT25" s="89">
        <f t="shared" si="14"/>
        <v>0</v>
      </c>
    </row>
    <row r="26" spans="1:46" ht="12.75">
      <c r="A26" s="197" t="str">
        <f>'Data Input Sheets'!D275</f>
        <v>Nurse 3</v>
      </c>
      <c r="D26" s="32">
        <f>'Data Input Sheets'!F348</f>
        <v>0</v>
      </c>
      <c r="F26" s="32">
        <f t="shared" si="10"/>
        <v>0</v>
      </c>
      <c r="H26" s="89">
        <f>ROUND((D26*'Data Input Sheets'!F406*52)+('Schedule B-1'!F26*'Data Input Sheets'!H406*52),0)</f>
        <v>0</v>
      </c>
      <c r="J26" s="89">
        <f t="shared" si="0"/>
        <v>0</v>
      </c>
      <c r="K26" s="28"/>
      <c r="L26" s="89">
        <f t="shared" si="1"/>
        <v>0</v>
      </c>
      <c r="M26" s="28"/>
      <c r="N26" s="89">
        <f t="shared" si="2"/>
        <v>0</v>
      </c>
      <c r="O26" s="28"/>
      <c r="P26" s="89">
        <f t="shared" si="3"/>
        <v>0</v>
      </c>
      <c r="Q26" s="28"/>
      <c r="R26" s="89">
        <f t="shared" si="4"/>
        <v>0</v>
      </c>
      <c r="S26" s="28"/>
      <c r="T26" s="89">
        <f t="shared" si="5"/>
        <v>0</v>
      </c>
      <c r="U26" s="28"/>
      <c r="V26" s="89">
        <f t="shared" si="11"/>
        <v>0</v>
      </c>
      <c r="X26" s="89">
        <f>'Data Input Sheets'!$F$531</f>
        <v>0</v>
      </c>
      <c r="Z26" s="89">
        <f t="shared" si="6"/>
        <v>0</v>
      </c>
      <c r="AB26" s="89">
        <f t="shared" si="7"/>
        <v>0</v>
      </c>
      <c r="AD26" s="89">
        <f t="shared" si="8"/>
        <v>0</v>
      </c>
      <c r="AE26" s="26"/>
      <c r="AF26" s="89">
        <f>ROUND(IF(H26&gt;0,'Data Input Sheets'!$F$484+('Data Input Sheets'!J406*'Schedule B-1'!D26*('Data Input Sheets'!$L$395+1.5)),0),0)</f>
        <v>0</v>
      </c>
      <c r="AH26" s="89">
        <f t="shared" si="13"/>
        <v>0</v>
      </c>
      <c r="AJ26" s="268">
        <f>'Data Input Sheets'!$F$450</f>
        <v>0</v>
      </c>
      <c r="AL26" s="89">
        <f t="shared" si="9"/>
        <v>0</v>
      </c>
      <c r="AN26" s="89">
        <f>ROUND((D26*('Data Input Sheets'!$F$511*'Data Input Sheets'!$F$498))+(('Schedule B-1'!F26*('Data Input Sheets'!$F$516*'Data Input Sheets'!$F$498))),0)</f>
        <v>0</v>
      </c>
      <c r="AP26" s="89">
        <f t="shared" si="12"/>
        <v>0</v>
      </c>
      <c r="AR26" s="29">
        <f>'Data Input Sheets'!F275</f>
        <v>0</v>
      </c>
      <c r="AT26" s="89">
        <f t="shared" si="14"/>
        <v>0</v>
      </c>
    </row>
    <row r="27" spans="1:46" ht="12.75">
      <c r="A27" s="197" t="str">
        <f>'Data Input Sheets'!D276</f>
        <v>Call-Taker 1</v>
      </c>
      <c r="D27" s="32">
        <f>'Data Input Sheets'!F349</f>
        <v>0</v>
      </c>
      <c r="F27" s="32">
        <f t="shared" si="10"/>
        <v>0</v>
      </c>
      <c r="H27" s="89">
        <f>ROUND((D27*'Data Input Sheets'!F407*52)+('Schedule B-1'!F27*'Data Input Sheets'!H407*52),0)</f>
        <v>0</v>
      </c>
      <c r="J27" s="89">
        <f t="shared" si="0"/>
        <v>0</v>
      </c>
      <c r="K27" s="28"/>
      <c r="L27" s="89">
        <f t="shared" si="1"/>
        <v>0</v>
      </c>
      <c r="M27" s="28"/>
      <c r="N27" s="89">
        <f t="shared" si="2"/>
        <v>0</v>
      </c>
      <c r="O27" s="28"/>
      <c r="P27" s="89">
        <f t="shared" si="3"/>
        <v>0</v>
      </c>
      <c r="Q27" s="28"/>
      <c r="R27" s="89">
        <f t="shared" si="4"/>
        <v>0</v>
      </c>
      <c r="S27" s="28"/>
      <c r="T27" s="89">
        <f t="shared" si="5"/>
        <v>0</v>
      </c>
      <c r="U27" s="28"/>
      <c r="V27" s="89">
        <f t="shared" si="11"/>
        <v>0</v>
      </c>
      <c r="X27" s="89">
        <f>'Data Input Sheets'!$F$531</f>
        <v>0</v>
      </c>
      <c r="Z27" s="89">
        <f t="shared" si="6"/>
        <v>0</v>
      </c>
      <c r="AB27" s="89">
        <f t="shared" si="7"/>
        <v>0</v>
      </c>
      <c r="AD27" s="89">
        <f t="shared" si="8"/>
        <v>0</v>
      </c>
      <c r="AE27" s="26"/>
      <c r="AF27" s="89">
        <f>ROUND(IF(H27&gt;0,'Data Input Sheets'!$F$484+('Data Input Sheets'!J407*'Schedule B-1'!D27*('Data Input Sheets'!$L$395+1.5)),0),0)</f>
        <v>0</v>
      </c>
      <c r="AH27" s="89">
        <f t="shared" si="13"/>
        <v>0</v>
      </c>
      <c r="AJ27" s="268">
        <f>'Data Input Sheets'!$F$451</f>
        <v>0</v>
      </c>
      <c r="AL27" s="89">
        <f t="shared" si="9"/>
        <v>0</v>
      </c>
      <c r="AN27" s="89">
        <f>ROUND((D27*('Data Input Sheets'!$F$511*'Data Input Sheets'!$F$498))+(('Schedule B-1'!F27*('Data Input Sheets'!$F$516*'Data Input Sheets'!$F$498))),0)</f>
        <v>0</v>
      </c>
      <c r="AP27" s="89">
        <f t="shared" si="12"/>
        <v>0</v>
      </c>
      <c r="AR27" s="29">
        <f>'Data Input Sheets'!F276</f>
        <v>0</v>
      </c>
      <c r="AT27" s="89">
        <f t="shared" si="14"/>
        <v>0</v>
      </c>
    </row>
    <row r="28" spans="1:46" ht="12.75">
      <c r="A28" s="197" t="str">
        <f>'Data Input Sheets'!D277</f>
        <v>Call-Taker 2</v>
      </c>
      <c r="D28" s="32">
        <f>'Data Input Sheets'!F350</f>
        <v>0</v>
      </c>
      <c r="F28" s="32">
        <f t="shared" si="10"/>
        <v>0</v>
      </c>
      <c r="H28" s="89">
        <f>ROUND((D28*'Data Input Sheets'!F408*52)+('Schedule B-1'!F28*'Data Input Sheets'!H408*52),0)</f>
        <v>0</v>
      </c>
      <c r="J28" s="89">
        <f t="shared" si="0"/>
        <v>0</v>
      </c>
      <c r="K28" s="28"/>
      <c r="L28" s="89">
        <f t="shared" si="1"/>
        <v>0</v>
      </c>
      <c r="M28" s="28"/>
      <c r="N28" s="89">
        <f t="shared" si="2"/>
        <v>0</v>
      </c>
      <c r="O28" s="28"/>
      <c r="P28" s="89">
        <f t="shared" si="3"/>
        <v>0</v>
      </c>
      <c r="Q28" s="28"/>
      <c r="R28" s="89">
        <f t="shared" si="4"/>
        <v>0</v>
      </c>
      <c r="S28" s="28"/>
      <c r="T28" s="89">
        <f t="shared" si="5"/>
        <v>0</v>
      </c>
      <c r="U28" s="28"/>
      <c r="V28" s="89">
        <f t="shared" si="11"/>
        <v>0</v>
      </c>
      <c r="X28" s="89">
        <f>'Data Input Sheets'!$F$531</f>
        <v>0</v>
      </c>
      <c r="Z28" s="89">
        <f t="shared" si="6"/>
        <v>0</v>
      </c>
      <c r="AB28" s="89">
        <f t="shared" si="7"/>
        <v>0</v>
      </c>
      <c r="AD28" s="89">
        <f t="shared" si="8"/>
        <v>0</v>
      </c>
      <c r="AE28" s="26"/>
      <c r="AF28" s="89">
        <f>ROUND(IF(H28&gt;0,'Data Input Sheets'!$F$484+('Data Input Sheets'!J408*'Schedule B-1'!D28*('Data Input Sheets'!$L$395+1.5)),0),0)</f>
        <v>0</v>
      </c>
      <c r="AH28" s="89">
        <f t="shared" si="13"/>
        <v>0</v>
      </c>
      <c r="AJ28" s="268">
        <f>'Data Input Sheets'!$F$451</f>
        <v>0</v>
      </c>
      <c r="AL28" s="89">
        <f t="shared" si="9"/>
        <v>0</v>
      </c>
      <c r="AN28" s="89">
        <f>ROUND((D28*('Data Input Sheets'!$F$511*'Data Input Sheets'!$F$498))+(('Schedule B-1'!F28*('Data Input Sheets'!$F$516*'Data Input Sheets'!$F$498))),0)</f>
        <v>0</v>
      </c>
      <c r="AP28" s="89">
        <f t="shared" si="12"/>
        <v>0</v>
      </c>
      <c r="AR28" s="29">
        <f>'Data Input Sheets'!F277</f>
        <v>0</v>
      </c>
      <c r="AT28" s="89">
        <f t="shared" si="14"/>
        <v>0</v>
      </c>
    </row>
    <row r="29" spans="1:46" ht="12.75">
      <c r="A29" s="197" t="str">
        <f>'Data Input Sheets'!D278</f>
        <v>Call-Taker 3</v>
      </c>
      <c r="D29" s="32">
        <f>'Data Input Sheets'!F351</f>
        <v>0</v>
      </c>
      <c r="F29" s="32">
        <f t="shared" si="10"/>
        <v>0</v>
      </c>
      <c r="H29" s="89">
        <f>ROUND((D29*'Data Input Sheets'!F409*52)+('Schedule B-1'!F29*'Data Input Sheets'!H409*52),0)</f>
        <v>0</v>
      </c>
      <c r="J29" s="89">
        <f t="shared" si="0"/>
        <v>0</v>
      </c>
      <c r="K29" s="28"/>
      <c r="L29" s="89">
        <f t="shared" si="1"/>
        <v>0</v>
      </c>
      <c r="M29" s="28"/>
      <c r="N29" s="89">
        <f t="shared" si="2"/>
        <v>0</v>
      </c>
      <c r="O29" s="28"/>
      <c r="P29" s="89">
        <f t="shared" si="3"/>
        <v>0</v>
      </c>
      <c r="Q29" s="28"/>
      <c r="R29" s="89">
        <f t="shared" si="4"/>
        <v>0</v>
      </c>
      <c r="S29" s="28"/>
      <c r="T29" s="89">
        <f t="shared" si="5"/>
        <v>0</v>
      </c>
      <c r="U29" s="28"/>
      <c r="V29" s="89">
        <f t="shared" si="11"/>
        <v>0</v>
      </c>
      <c r="X29" s="89">
        <f>'Data Input Sheets'!$F$531</f>
        <v>0</v>
      </c>
      <c r="Z29" s="89">
        <f t="shared" si="6"/>
        <v>0</v>
      </c>
      <c r="AB29" s="89">
        <f t="shared" si="7"/>
        <v>0</v>
      </c>
      <c r="AD29" s="89">
        <f t="shared" si="8"/>
        <v>0</v>
      </c>
      <c r="AE29" s="26"/>
      <c r="AF29" s="89">
        <f>ROUND(IF(H29&gt;0,'Data Input Sheets'!$F$484+('Data Input Sheets'!J409*'Schedule B-1'!D29*('Data Input Sheets'!$L$395+1.5)),0),0)</f>
        <v>0</v>
      </c>
      <c r="AH29" s="89">
        <f t="shared" si="13"/>
        <v>0</v>
      </c>
      <c r="AJ29" s="268">
        <f>'Data Input Sheets'!$F$451</f>
        <v>0</v>
      </c>
      <c r="AL29" s="89">
        <f t="shared" si="9"/>
        <v>0</v>
      </c>
      <c r="AN29" s="89">
        <f>ROUND((D29*('Data Input Sheets'!$F$511*'Data Input Sheets'!$F$498))+(('Schedule B-1'!F29*('Data Input Sheets'!$F$516*'Data Input Sheets'!$F$498))),0)</f>
        <v>0</v>
      </c>
      <c r="AP29" s="89">
        <f t="shared" si="12"/>
        <v>0</v>
      </c>
      <c r="AR29" s="29">
        <f>'Data Input Sheets'!F278</f>
        <v>0</v>
      </c>
      <c r="AT29" s="89">
        <f t="shared" si="14"/>
        <v>0</v>
      </c>
    </row>
    <row r="30" spans="1:46" ht="12.75">
      <c r="A30" s="197" t="str">
        <f>'Data Input Sheets'!D279</f>
        <v>Dispatcher 1</v>
      </c>
      <c r="D30" s="32">
        <f>'Data Input Sheets'!F352</f>
        <v>0</v>
      </c>
      <c r="F30" s="32">
        <f t="shared" si="10"/>
        <v>0</v>
      </c>
      <c r="H30" s="89">
        <f>ROUND((D30*'Data Input Sheets'!F410*52)+('Schedule B-1'!F30*'Data Input Sheets'!H410*52),0)</f>
        <v>0</v>
      </c>
      <c r="J30" s="89">
        <f t="shared" si="0"/>
        <v>0</v>
      </c>
      <c r="K30" s="28"/>
      <c r="L30" s="89">
        <f t="shared" si="1"/>
        <v>0</v>
      </c>
      <c r="M30" s="28"/>
      <c r="N30" s="89">
        <f t="shared" si="2"/>
        <v>0</v>
      </c>
      <c r="O30" s="28"/>
      <c r="P30" s="89">
        <f t="shared" si="3"/>
        <v>0</v>
      </c>
      <c r="Q30" s="28"/>
      <c r="R30" s="89">
        <f t="shared" si="4"/>
        <v>0</v>
      </c>
      <c r="S30" s="28"/>
      <c r="T30" s="89">
        <f t="shared" si="5"/>
        <v>0</v>
      </c>
      <c r="U30" s="28"/>
      <c r="V30" s="89">
        <f t="shared" si="11"/>
        <v>0</v>
      </c>
      <c r="X30" s="89">
        <f>'Data Input Sheets'!$F$531</f>
        <v>0</v>
      </c>
      <c r="Z30" s="89">
        <f t="shared" si="6"/>
        <v>0</v>
      </c>
      <c r="AB30" s="89">
        <f t="shared" si="7"/>
        <v>0</v>
      </c>
      <c r="AD30" s="89">
        <f t="shared" si="8"/>
        <v>0</v>
      </c>
      <c r="AE30" s="26"/>
      <c r="AF30" s="89">
        <f>ROUND(IF(H30&gt;0,'Data Input Sheets'!$F$484+('Data Input Sheets'!J410*'Schedule B-1'!D30*('Data Input Sheets'!$L$395+1.5)),0),0)</f>
        <v>0</v>
      </c>
      <c r="AH30" s="89">
        <f t="shared" si="13"/>
        <v>0</v>
      </c>
      <c r="AJ30" s="268">
        <f>'Data Input Sheets'!$F$452</f>
        <v>0</v>
      </c>
      <c r="AL30" s="89">
        <f t="shared" si="9"/>
        <v>0</v>
      </c>
      <c r="AN30" s="89">
        <f>ROUND((D30*('Data Input Sheets'!$F$511*'Data Input Sheets'!$F$498))+(('Schedule B-1'!F30*('Data Input Sheets'!$F$516*'Data Input Sheets'!$F$498))),0)</f>
        <v>0</v>
      </c>
      <c r="AP30" s="89">
        <f t="shared" si="12"/>
        <v>0</v>
      </c>
      <c r="AR30" s="29">
        <f>'Data Input Sheets'!F279</f>
        <v>0</v>
      </c>
      <c r="AT30" s="89">
        <f t="shared" si="14"/>
        <v>0</v>
      </c>
    </row>
    <row r="31" spans="1:46" ht="12.75">
      <c r="A31" s="197" t="str">
        <f>'Data Input Sheets'!D280</f>
        <v>Dispatcher 2</v>
      </c>
      <c r="D31" s="32">
        <f>'Data Input Sheets'!F353</f>
        <v>0</v>
      </c>
      <c r="F31" s="32">
        <f t="shared" si="10"/>
        <v>0</v>
      </c>
      <c r="H31" s="89">
        <f>ROUND((D31*'Data Input Sheets'!F411*52)+('Schedule B-1'!F31*'Data Input Sheets'!H411*52),0)</f>
        <v>0</v>
      </c>
      <c r="J31" s="89">
        <f t="shared" si="0"/>
        <v>0</v>
      </c>
      <c r="K31" s="28"/>
      <c r="L31" s="89">
        <f t="shared" si="1"/>
        <v>0</v>
      </c>
      <c r="M31" s="28"/>
      <c r="N31" s="89">
        <f t="shared" si="2"/>
        <v>0</v>
      </c>
      <c r="O31" s="28"/>
      <c r="P31" s="89">
        <f t="shared" si="3"/>
        <v>0</v>
      </c>
      <c r="Q31" s="28"/>
      <c r="R31" s="89">
        <f t="shared" si="4"/>
        <v>0</v>
      </c>
      <c r="S31" s="28"/>
      <c r="T31" s="89">
        <f t="shared" si="5"/>
        <v>0</v>
      </c>
      <c r="U31" s="28"/>
      <c r="V31" s="89">
        <f t="shared" si="11"/>
        <v>0</v>
      </c>
      <c r="X31" s="89">
        <f>'Data Input Sheets'!$F$531</f>
        <v>0</v>
      </c>
      <c r="Z31" s="89">
        <f t="shared" si="6"/>
        <v>0</v>
      </c>
      <c r="AB31" s="89">
        <f t="shared" si="7"/>
        <v>0</v>
      </c>
      <c r="AD31" s="89">
        <f t="shared" si="8"/>
        <v>0</v>
      </c>
      <c r="AE31" s="26"/>
      <c r="AF31" s="89">
        <f>ROUND(IF(H31&gt;0,'Data Input Sheets'!$F$484+('Data Input Sheets'!J411*'Schedule B-1'!D31*('Data Input Sheets'!$L$395+1.5)),0),0)</f>
        <v>0</v>
      </c>
      <c r="AH31" s="89">
        <f t="shared" si="13"/>
        <v>0</v>
      </c>
      <c r="AJ31" s="268">
        <f>'Data Input Sheets'!$F$452</f>
        <v>0</v>
      </c>
      <c r="AL31" s="89">
        <f t="shared" si="9"/>
        <v>0</v>
      </c>
      <c r="AN31" s="89">
        <f>ROUND((D31*('Data Input Sheets'!$F$511*'Data Input Sheets'!$F$498))+(('Schedule B-1'!F31*('Data Input Sheets'!$F$516*'Data Input Sheets'!$F$498))),0)</f>
        <v>0</v>
      </c>
      <c r="AP31" s="89">
        <f t="shared" si="12"/>
        <v>0</v>
      </c>
      <c r="AR31" s="29">
        <f>'Data Input Sheets'!F280</f>
        <v>0</v>
      </c>
      <c r="AT31" s="89">
        <f t="shared" si="14"/>
        <v>0</v>
      </c>
    </row>
    <row r="32" spans="1:46" ht="12.75">
      <c r="A32" s="197" t="str">
        <f>'Data Input Sheets'!D281</f>
        <v>Dispatcher 3</v>
      </c>
      <c r="D32" s="32">
        <f>'Data Input Sheets'!F354</f>
        <v>0</v>
      </c>
      <c r="F32" s="32">
        <f t="shared" si="10"/>
        <v>0</v>
      </c>
      <c r="H32" s="89">
        <f>ROUND((D32*'Data Input Sheets'!F412*52)+('Schedule B-1'!F32*'Data Input Sheets'!H412*52),0)</f>
        <v>0</v>
      </c>
      <c r="J32" s="89">
        <f t="shared" si="0"/>
        <v>0</v>
      </c>
      <c r="K32" s="28"/>
      <c r="L32" s="89">
        <f t="shared" si="1"/>
        <v>0</v>
      </c>
      <c r="M32" s="28"/>
      <c r="N32" s="89">
        <f t="shared" si="2"/>
        <v>0</v>
      </c>
      <c r="O32" s="28"/>
      <c r="P32" s="89">
        <f t="shared" si="3"/>
        <v>0</v>
      </c>
      <c r="Q32" s="28"/>
      <c r="R32" s="89">
        <f t="shared" si="4"/>
        <v>0</v>
      </c>
      <c r="S32" s="28"/>
      <c r="T32" s="89">
        <f t="shared" si="5"/>
        <v>0</v>
      </c>
      <c r="U32" s="28"/>
      <c r="V32" s="89">
        <f t="shared" si="11"/>
        <v>0</v>
      </c>
      <c r="X32" s="89">
        <f>'Data Input Sheets'!$F$531</f>
        <v>0</v>
      </c>
      <c r="Z32" s="89">
        <f t="shared" si="6"/>
        <v>0</v>
      </c>
      <c r="AB32" s="89">
        <f t="shared" si="7"/>
        <v>0</v>
      </c>
      <c r="AD32" s="89">
        <f t="shared" si="8"/>
        <v>0</v>
      </c>
      <c r="AE32" s="26"/>
      <c r="AF32" s="89">
        <f>ROUND(IF(H32&gt;0,'Data Input Sheets'!$F$484+('Data Input Sheets'!J412*'Schedule B-1'!D32*('Data Input Sheets'!$L$395+1.5)),0),0)</f>
        <v>0</v>
      </c>
      <c r="AH32" s="89">
        <f t="shared" si="13"/>
        <v>0</v>
      </c>
      <c r="AJ32" s="268">
        <f>'Data Input Sheets'!$F$452</f>
        <v>0</v>
      </c>
      <c r="AL32" s="89">
        <f t="shared" si="9"/>
        <v>0</v>
      </c>
      <c r="AN32" s="89">
        <f>ROUND((D32*('Data Input Sheets'!$F$511*'Data Input Sheets'!$F$498))+(('Schedule B-1'!F32*('Data Input Sheets'!$F$516*'Data Input Sheets'!$F$498))),0)</f>
        <v>0</v>
      </c>
      <c r="AP32" s="89">
        <f t="shared" si="12"/>
        <v>0</v>
      </c>
      <c r="AR32" s="29">
        <f>'Data Input Sheets'!F281</f>
        <v>0</v>
      </c>
      <c r="AT32" s="89">
        <f t="shared" si="14"/>
        <v>0</v>
      </c>
    </row>
    <row r="33" spans="1:44" ht="12.75">
      <c r="A33" s="204"/>
      <c r="AR33" s="29"/>
    </row>
    <row r="34" spans="1:44" ht="12.75">
      <c r="A34" s="205" t="s">
        <v>1003</v>
      </c>
      <c r="AR34" s="29"/>
    </row>
    <row r="35" spans="1:46" ht="12.75">
      <c r="A35" s="197" t="str">
        <f>'Data Input Sheets'!D298</f>
        <v>Mechanic 1</v>
      </c>
      <c r="D35" s="32">
        <f>'Data Input Sheets'!F358</f>
        <v>0</v>
      </c>
      <c r="F35" s="32">
        <f aca="true" t="shared" si="15" ref="F35:F43">ROUND(D35*1.5,2)</f>
        <v>0</v>
      </c>
      <c r="H35" s="206">
        <f>ROUND((D35*'Data Input Sheets'!F415*52)+('Schedule B-1'!F35*'Data Input Sheets'!H415*52),0)</f>
        <v>0</v>
      </c>
      <c r="J35" s="206">
        <f aca="true" t="shared" si="16" ref="J35:J43">IF(H35&lt;87900,(ROUND($J$11*H35,0)),87900*$J$11)</f>
        <v>0</v>
      </c>
      <c r="K35" s="28"/>
      <c r="L35" s="206">
        <f aca="true" t="shared" si="17" ref="L35:L43">ROUND($L$11*H35,0)</f>
        <v>0</v>
      </c>
      <c r="M35" s="28"/>
      <c r="N35" s="206">
        <f aca="true" t="shared" si="18" ref="N35:N43">IF(H35&lt;7000,(ROUND(N$11*H35,0)),7000*$N$11)</f>
        <v>0</v>
      </c>
      <c r="O35" s="28"/>
      <c r="P35" s="206">
        <f aca="true" t="shared" si="19" ref="P35:P43">IF(H35&lt;7000,(ROUND(P$11*H35,0)),7000*$P$11)</f>
        <v>0</v>
      </c>
      <c r="Q35" s="28"/>
      <c r="R35" s="206">
        <f aca="true" t="shared" si="20" ref="R35:R43">ROUND(R$11*H35,0)</f>
        <v>0</v>
      </c>
      <c r="S35" s="28"/>
      <c r="T35" s="206">
        <f aca="true" t="shared" si="21" ref="T35:T43">ROUND(T$11*H35,0)</f>
        <v>0</v>
      </c>
      <c r="U35" s="28"/>
      <c r="V35" s="206">
        <f aca="true" t="shared" si="22" ref="V35:V43">SUM(J35:T35)</f>
        <v>0</v>
      </c>
      <c r="X35" s="285" t="s">
        <v>906</v>
      </c>
      <c r="Z35" s="206">
        <f aca="true" t="shared" si="23" ref="Z35:Z43">ROUND(H35*Z$11,0)</f>
        <v>0</v>
      </c>
      <c r="AA35" s="89"/>
      <c r="AB35" s="206">
        <f aca="true" t="shared" si="24" ref="AB35:AB43">ROUND(H35*AB$11,0)</f>
        <v>0</v>
      </c>
      <c r="AD35" s="206">
        <f aca="true" t="shared" si="25" ref="AD35:AD43">ROUND(H35*AD$11,0)</f>
        <v>0</v>
      </c>
      <c r="AE35" s="26"/>
      <c r="AF35" s="206">
        <f>ROUND(IF(H35&gt;0,'Data Input Sheets'!$F$484+('Data Input Sheets'!J415*'Schedule B-1'!D35*('Data Input Sheets'!$L$395+1.5)),0),0)</f>
        <v>0</v>
      </c>
      <c r="AH35" s="206">
        <f aca="true" t="shared" si="26" ref="AH35:AH43">SUM(Z35:AF35)</f>
        <v>0</v>
      </c>
      <c r="AJ35" s="27" t="s">
        <v>906</v>
      </c>
      <c r="AL35" s="27" t="s">
        <v>906</v>
      </c>
      <c r="AN35" s="27" t="s">
        <v>906</v>
      </c>
      <c r="AP35" s="206">
        <f>H35+V35+AH35</f>
        <v>0</v>
      </c>
      <c r="AR35" s="29">
        <f>'Data Input Sheets'!F298</f>
        <v>0</v>
      </c>
      <c r="AT35" s="206">
        <f aca="true" t="shared" si="27" ref="AT35:AT43">ROUND(AP35*AR35,0)</f>
        <v>0</v>
      </c>
    </row>
    <row r="36" spans="1:46" ht="12.75">
      <c r="A36" s="197" t="str">
        <f>'Data Input Sheets'!D299</f>
        <v>Mechanic 2</v>
      </c>
      <c r="D36" s="32">
        <f>'Data Input Sheets'!F359</f>
        <v>0</v>
      </c>
      <c r="F36" s="32">
        <f t="shared" si="15"/>
        <v>0</v>
      </c>
      <c r="H36" s="89">
        <f>ROUND((D36*'Data Input Sheets'!F416*52)+('Schedule B-1'!F36*'Data Input Sheets'!H416*52),0)</f>
        <v>0</v>
      </c>
      <c r="J36" s="89">
        <f t="shared" si="16"/>
        <v>0</v>
      </c>
      <c r="K36" s="28"/>
      <c r="L36" s="89">
        <f t="shared" si="17"/>
        <v>0</v>
      </c>
      <c r="M36" s="28"/>
      <c r="N36" s="89">
        <f t="shared" si="18"/>
        <v>0</v>
      </c>
      <c r="O36" s="28"/>
      <c r="P36" s="89">
        <f t="shared" si="19"/>
        <v>0</v>
      </c>
      <c r="Q36" s="28"/>
      <c r="R36" s="89">
        <f t="shared" si="20"/>
        <v>0</v>
      </c>
      <c r="S36" s="28"/>
      <c r="T36" s="89">
        <f t="shared" si="21"/>
        <v>0</v>
      </c>
      <c r="U36" s="28"/>
      <c r="V36" s="89">
        <f t="shared" si="22"/>
        <v>0</v>
      </c>
      <c r="X36" s="286" t="s">
        <v>906</v>
      </c>
      <c r="Z36" s="89">
        <f t="shared" si="23"/>
        <v>0</v>
      </c>
      <c r="AA36" s="89"/>
      <c r="AB36" s="89">
        <f t="shared" si="24"/>
        <v>0</v>
      </c>
      <c r="AD36" s="89">
        <f t="shared" si="25"/>
        <v>0</v>
      </c>
      <c r="AE36" s="26"/>
      <c r="AF36" s="89">
        <f>ROUND(IF(H36&gt;0,'Data Input Sheets'!$F$484+('Data Input Sheets'!J416*'Schedule B-1'!D36*('Data Input Sheets'!$L$395+1.5)),0),0)</f>
        <v>0</v>
      </c>
      <c r="AH36" s="89">
        <f t="shared" si="26"/>
        <v>0</v>
      </c>
      <c r="AJ36" s="27" t="s">
        <v>906</v>
      </c>
      <c r="AL36" s="27" t="s">
        <v>906</v>
      </c>
      <c r="AN36" s="27" t="s">
        <v>906</v>
      </c>
      <c r="AP36" s="89">
        <f aca="true" t="shared" si="28" ref="AP36:AP43">H36+V36+AH36</f>
        <v>0</v>
      </c>
      <c r="AR36" s="29">
        <f>'Data Input Sheets'!F299</f>
        <v>0</v>
      </c>
      <c r="AT36" s="89">
        <f t="shared" si="27"/>
        <v>0</v>
      </c>
    </row>
    <row r="37" spans="1:46" ht="12.75">
      <c r="A37" s="197" t="str">
        <f>'Data Input Sheets'!D300</f>
        <v>Mechanic 3</v>
      </c>
      <c r="D37" s="32">
        <f>'Data Input Sheets'!F360</f>
        <v>0</v>
      </c>
      <c r="F37" s="32">
        <f t="shared" si="15"/>
        <v>0</v>
      </c>
      <c r="H37" s="89">
        <f>ROUND((D37*'Data Input Sheets'!F417*52)+('Schedule B-1'!F37*'Data Input Sheets'!H417*52),0)</f>
        <v>0</v>
      </c>
      <c r="J37" s="89">
        <f t="shared" si="16"/>
        <v>0</v>
      </c>
      <c r="K37" s="28"/>
      <c r="L37" s="89">
        <f t="shared" si="17"/>
        <v>0</v>
      </c>
      <c r="M37" s="28"/>
      <c r="N37" s="89">
        <f t="shared" si="18"/>
        <v>0</v>
      </c>
      <c r="O37" s="28"/>
      <c r="P37" s="89">
        <f t="shared" si="19"/>
        <v>0</v>
      </c>
      <c r="Q37" s="28"/>
      <c r="R37" s="89">
        <f t="shared" si="20"/>
        <v>0</v>
      </c>
      <c r="S37" s="28"/>
      <c r="T37" s="89">
        <f t="shared" si="21"/>
        <v>0</v>
      </c>
      <c r="U37" s="28"/>
      <c r="V37" s="89">
        <f t="shared" si="22"/>
        <v>0</v>
      </c>
      <c r="X37" s="286" t="s">
        <v>906</v>
      </c>
      <c r="Z37" s="89">
        <f t="shared" si="23"/>
        <v>0</v>
      </c>
      <c r="AA37" s="89"/>
      <c r="AB37" s="89">
        <f t="shared" si="24"/>
        <v>0</v>
      </c>
      <c r="AD37" s="89">
        <f t="shared" si="25"/>
        <v>0</v>
      </c>
      <c r="AE37" s="26"/>
      <c r="AF37" s="89">
        <f>ROUND(IF(H37&gt;0,'Data Input Sheets'!$F$484+('Data Input Sheets'!J417*'Schedule B-1'!D37*('Data Input Sheets'!$L$395+1.5)),0),0)</f>
        <v>0</v>
      </c>
      <c r="AH37" s="89">
        <f t="shared" si="26"/>
        <v>0</v>
      </c>
      <c r="AJ37" s="27" t="s">
        <v>906</v>
      </c>
      <c r="AL37" s="27" t="s">
        <v>906</v>
      </c>
      <c r="AN37" s="27" t="s">
        <v>906</v>
      </c>
      <c r="AP37" s="89">
        <f t="shared" si="28"/>
        <v>0</v>
      </c>
      <c r="AR37" s="29">
        <f>'Data Input Sheets'!F300</f>
        <v>0</v>
      </c>
      <c r="AT37" s="89">
        <f t="shared" si="27"/>
        <v>0</v>
      </c>
    </row>
    <row r="38" spans="1:46" ht="12.75">
      <c r="A38" s="197" t="str">
        <f>'Data Input Sheets'!D301</f>
        <v>Restocking Technician 1</v>
      </c>
      <c r="D38" s="32">
        <f>'Data Input Sheets'!F361</f>
        <v>0</v>
      </c>
      <c r="F38" s="32">
        <f t="shared" si="15"/>
        <v>0</v>
      </c>
      <c r="H38" s="89">
        <f>ROUND((D38*'Data Input Sheets'!F418*52)+('Schedule B-1'!F38*'Data Input Sheets'!H418*52),0)</f>
        <v>0</v>
      </c>
      <c r="J38" s="89">
        <f t="shared" si="16"/>
        <v>0</v>
      </c>
      <c r="K38" s="28"/>
      <c r="L38" s="89">
        <f t="shared" si="17"/>
        <v>0</v>
      </c>
      <c r="M38" s="28"/>
      <c r="N38" s="89">
        <f t="shared" si="18"/>
        <v>0</v>
      </c>
      <c r="O38" s="28"/>
      <c r="P38" s="89">
        <f t="shared" si="19"/>
        <v>0</v>
      </c>
      <c r="Q38" s="28"/>
      <c r="R38" s="89">
        <f t="shared" si="20"/>
        <v>0</v>
      </c>
      <c r="S38" s="28"/>
      <c r="T38" s="89">
        <f t="shared" si="21"/>
        <v>0</v>
      </c>
      <c r="U38" s="28"/>
      <c r="V38" s="89">
        <f t="shared" si="22"/>
        <v>0</v>
      </c>
      <c r="X38" s="286" t="s">
        <v>906</v>
      </c>
      <c r="Z38" s="89">
        <f t="shared" si="23"/>
        <v>0</v>
      </c>
      <c r="AA38" s="89"/>
      <c r="AB38" s="89">
        <f t="shared" si="24"/>
        <v>0</v>
      </c>
      <c r="AD38" s="89">
        <f t="shared" si="25"/>
        <v>0</v>
      </c>
      <c r="AE38" s="26"/>
      <c r="AF38" s="89">
        <f>ROUND(IF(H38&gt;0,'Data Input Sheets'!$F$484+('Data Input Sheets'!J418*'Schedule B-1'!D38*('Data Input Sheets'!$L$395+1.5)),0),0)</f>
        <v>0</v>
      </c>
      <c r="AH38" s="89">
        <f t="shared" si="26"/>
        <v>0</v>
      </c>
      <c r="AJ38" s="27" t="s">
        <v>906</v>
      </c>
      <c r="AL38" s="27" t="s">
        <v>906</v>
      </c>
      <c r="AN38" s="27" t="s">
        <v>906</v>
      </c>
      <c r="AP38" s="89">
        <f t="shared" si="28"/>
        <v>0</v>
      </c>
      <c r="AR38" s="29">
        <f>'Data Input Sheets'!F301</f>
        <v>0</v>
      </c>
      <c r="AT38" s="89">
        <f t="shared" si="27"/>
        <v>0</v>
      </c>
    </row>
    <row r="39" spans="1:46" ht="12.75">
      <c r="A39" s="197" t="str">
        <f>'Data Input Sheets'!D302</f>
        <v>Restocking Technician 2</v>
      </c>
      <c r="D39" s="32">
        <f>'Data Input Sheets'!F362</f>
        <v>0</v>
      </c>
      <c r="F39" s="32">
        <f t="shared" si="15"/>
        <v>0</v>
      </c>
      <c r="H39" s="89">
        <f>ROUND((D39*'Data Input Sheets'!F419*52)+('Schedule B-1'!F39*'Data Input Sheets'!H419*52),0)</f>
        <v>0</v>
      </c>
      <c r="J39" s="89">
        <f t="shared" si="16"/>
        <v>0</v>
      </c>
      <c r="K39" s="28"/>
      <c r="L39" s="89">
        <f t="shared" si="17"/>
        <v>0</v>
      </c>
      <c r="M39" s="28"/>
      <c r="N39" s="89">
        <f t="shared" si="18"/>
        <v>0</v>
      </c>
      <c r="O39" s="28"/>
      <c r="P39" s="89">
        <f t="shared" si="19"/>
        <v>0</v>
      </c>
      <c r="Q39" s="28"/>
      <c r="R39" s="89">
        <f t="shared" si="20"/>
        <v>0</v>
      </c>
      <c r="S39" s="28"/>
      <c r="T39" s="89">
        <f t="shared" si="21"/>
        <v>0</v>
      </c>
      <c r="U39" s="28"/>
      <c r="V39" s="89">
        <f t="shared" si="22"/>
        <v>0</v>
      </c>
      <c r="X39" s="286" t="s">
        <v>906</v>
      </c>
      <c r="Z39" s="89">
        <f t="shared" si="23"/>
        <v>0</v>
      </c>
      <c r="AA39" s="89"/>
      <c r="AB39" s="89">
        <f t="shared" si="24"/>
        <v>0</v>
      </c>
      <c r="AD39" s="89">
        <f t="shared" si="25"/>
        <v>0</v>
      </c>
      <c r="AE39" s="26"/>
      <c r="AF39" s="89">
        <f>ROUND(IF(H39&gt;0,'Data Input Sheets'!$F$484+('Data Input Sheets'!J419*'Schedule B-1'!D39*('Data Input Sheets'!$L$395+1.5)),0),0)</f>
        <v>0</v>
      </c>
      <c r="AH39" s="89">
        <f t="shared" si="26"/>
        <v>0</v>
      </c>
      <c r="AJ39" s="27" t="s">
        <v>906</v>
      </c>
      <c r="AL39" s="27" t="s">
        <v>906</v>
      </c>
      <c r="AN39" s="27" t="s">
        <v>906</v>
      </c>
      <c r="AP39" s="89">
        <f t="shared" si="28"/>
        <v>0</v>
      </c>
      <c r="AR39" s="29">
        <f>'Data Input Sheets'!F302</f>
        <v>0</v>
      </c>
      <c r="AT39" s="89">
        <f t="shared" si="27"/>
        <v>0</v>
      </c>
    </row>
    <row r="40" spans="1:46" ht="12.75">
      <c r="A40" s="197" t="str">
        <f>'Data Input Sheets'!D303</f>
        <v>Restocking Technician 3</v>
      </c>
      <c r="D40" s="32">
        <f>'Data Input Sheets'!F363</f>
        <v>0</v>
      </c>
      <c r="F40" s="32">
        <f t="shared" si="15"/>
        <v>0</v>
      </c>
      <c r="H40" s="89">
        <f>ROUND((D40*'Data Input Sheets'!F420*52)+('Schedule B-1'!F40*'Data Input Sheets'!H420*52),0)</f>
        <v>0</v>
      </c>
      <c r="J40" s="89">
        <f t="shared" si="16"/>
        <v>0</v>
      </c>
      <c r="K40" s="28"/>
      <c r="L40" s="89">
        <f t="shared" si="17"/>
        <v>0</v>
      </c>
      <c r="M40" s="28"/>
      <c r="N40" s="89">
        <f t="shared" si="18"/>
        <v>0</v>
      </c>
      <c r="O40" s="28"/>
      <c r="P40" s="89">
        <f t="shared" si="19"/>
        <v>0</v>
      </c>
      <c r="Q40" s="28"/>
      <c r="R40" s="89">
        <f t="shared" si="20"/>
        <v>0</v>
      </c>
      <c r="S40" s="28"/>
      <c r="T40" s="89">
        <f t="shared" si="21"/>
        <v>0</v>
      </c>
      <c r="U40" s="28"/>
      <c r="V40" s="89">
        <f t="shared" si="22"/>
        <v>0</v>
      </c>
      <c r="X40" s="286" t="s">
        <v>906</v>
      </c>
      <c r="Z40" s="89">
        <f t="shared" si="23"/>
        <v>0</v>
      </c>
      <c r="AA40" s="89"/>
      <c r="AB40" s="89">
        <f t="shared" si="24"/>
        <v>0</v>
      </c>
      <c r="AD40" s="89">
        <f t="shared" si="25"/>
        <v>0</v>
      </c>
      <c r="AE40" s="26"/>
      <c r="AF40" s="89">
        <f>ROUND(IF(H40&gt;0,'Data Input Sheets'!$F$484+('Data Input Sheets'!J420*'Schedule B-1'!D40*('Data Input Sheets'!$L$395+1.5)),0),0)</f>
        <v>0</v>
      </c>
      <c r="AH40" s="89">
        <f t="shared" si="26"/>
        <v>0</v>
      </c>
      <c r="AJ40" s="27" t="s">
        <v>906</v>
      </c>
      <c r="AL40" s="27" t="s">
        <v>906</v>
      </c>
      <c r="AN40" s="27" t="s">
        <v>906</v>
      </c>
      <c r="AP40" s="89">
        <f t="shared" si="28"/>
        <v>0</v>
      </c>
      <c r="AR40" s="29">
        <f>'Data Input Sheets'!F303</f>
        <v>0</v>
      </c>
      <c r="AT40" s="89">
        <f t="shared" si="27"/>
        <v>0</v>
      </c>
    </row>
    <row r="41" spans="1:46" ht="12.75">
      <c r="A41" s="197" t="str">
        <f>'Data Input Sheets'!D304</f>
        <v>Other Hourly Operations Support 1</v>
      </c>
      <c r="D41" s="32">
        <f>'Data Input Sheets'!F364</f>
        <v>0</v>
      </c>
      <c r="F41" s="32">
        <f t="shared" si="15"/>
        <v>0</v>
      </c>
      <c r="H41" s="89">
        <f>ROUND((D41*'Data Input Sheets'!F421*52)+('Schedule B-1'!F41*'Data Input Sheets'!H421*52),0)</f>
        <v>0</v>
      </c>
      <c r="J41" s="89">
        <f t="shared" si="16"/>
        <v>0</v>
      </c>
      <c r="K41" s="28"/>
      <c r="L41" s="89">
        <f t="shared" si="17"/>
        <v>0</v>
      </c>
      <c r="M41" s="28"/>
      <c r="N41" s="89">
        <f t="shared" si="18"/>
        <v>0</v>
      </c>
      <c r="O41" s="28"/>
      <c r="P41" s="89">
        <f t="shared" si="19"/>
        <v>0</v>
      </c>
      <c r="Q41" s="28"/>
      <c r="R41" s="89">
        <f t="shared" si="20"/>
        <v>0</v>
      </c>
      <c r="S41" s="28"/>
      <c r="T41" s="89">
        <f t="shared" si="21"/>
        <v>0</v>
      </c>
      <c r="U41" s="28"/>
      <c r="V41" s="89">
        <f t="shared" si="22"/>
        <v>0</v>
      </c>
      <c r="X41" s="286" t="s">
        <v>906</v>
      </c>
      <c r="Z41" s="89">
        <f t="shared" si="23"/>
        <v>0</v>
      </c>
      <c r="AA41" s="89"/>
      <c r="AB41" s="89">
        <f t="shared" si="24"/>
        <v>0</v>
      </c>
      <c r="AD41" s="89">
        <f t="shared" si="25"/>
        <v>0</v>
      </c>
      <c r="AE41" s="26"/>
      <c r="AF41" s="89">
        <f>ROUND(IF(H41&gt;0,'Data Input Sheets'!$F$484+('Data Input Sheets'!J421*'Schedule B-1'!D41*('Data Input Sheets'!$L$395+1.5)),0),0)</f>
        <v>0</v>
      </c>
      <c r="AH41" s="89">
        <f t="shared" si="26"/>
        <v>0</v>
      </c>
      <c r="AJ41" s="27" t="s">
        <v>906</v>
      </c>
      <c r="AL41" s="27" t="s">
        <v>906</v>
      </c>
      <c r="AN41" s="27" t="s">
        <v>906</v>
      </c>
      <c r="AP41" s="89">
        <f t="shared" si="28"/>
        <v>0</v>
      </c>
      <c r="AR41" s="29">
        <f>'Data Input Sheets'!F304</f>
        <v>0</v>
      </c>
      <c r="AT41" s="89">
        <f t="shared" si="27"/>
        <v>0</v>
      </c>
    </row>
    <row r="42" spans="1:46" ht="12.75">
      <c r="A42" s="197" t="str">
        <f>'Data Input Sheets'!D305</f>
        <v>Other Hourly Operations Support 2</v>
      </c>
      <c r="D42" s="32">
        <f>'Data Input Sheets'!F365</f>
        <v>0</v>
      </c>
      <c r="F42" s="32">
        <f t="shared" si="15"/>
        <v>0</v>
      </c>
      <c r="H42" s="89">
        <f>ROUND((D42*'Data Input Sheets'!F422*52)+('Schedule B-1'!F42*'Data Input Sheets'!H422*52),0)</f>
        <v>0</v>
      </c>
      <c r="J42" s="89">
        <f t="shared" si="16"/>
        <v>0</v>
      </c>
      <c r="K42" s="28"/>
      <c r="L42" s="89">
        <f t="shared" si="17"/>
        <v>0</v>
      </c>
      <c r="M42" s="28"/>
      <c r="N42" s="89">
        <f t="shared" si="18"/>
        <v>0</v>
      </c>
      <c r="O42" s="28"/>
      <c r="P42" s="89">
        <f t="shared" si="19"/>
        <v>0</v>
      </c>
      <c r="Q42" s="28"/>
      <c r="R42" s="89">
        <f t="shared" si="20"/>
        <v>0</v>
      </c>
      <c r="S42" s="28"/>
      <c r="T42" s="89">
        <f t="shared" si="21"/>
        <v>0</v>
      </c>
      <c r="U42" s="28"/>
      <c r="V42" s="89">
        <f t="shared" si="22"/>
        <v>0</v>
      </c>
      <c r="X42" s="286" t="s">
        <v>906</v>
      </c>
      <c r="Z42" s="89">
        <f t="shared" si="23"/>
        <v>0</v>
      </c>
      <c r="AA42" s="89"/>
      <c r="AB42" s="89">
        <f t="shared" si="24"/>
        <v>0</v>
      </c>
      <c r="AD42" s="89">
        <f t="shared" si="25"/>
        <v>0</v>
      </c>
      <c r="AE42" s="26"/>
      <c r="AF42" s="89">
        <f>ROUND(IF(H42&gt;0,'Data Input Sheets'!$F$484+('Data Input Sheets'!J422*'Schedule B-1'!D42*('Data Input Sheets'!$L$395+1.5)),0),0)</f>
        <v>0</v>
      </c>
      <c r="AH42" s="89">
        <f t="shared" si="26"/>
        <v>0</v>
      </c>
      <c r="AJ42" s="27" t="s">
        <v>906</v>
      </c>
      <c r="AL42" s="27" t="s">
        <v>906</v>
      </c>
      <c r="AN42" s="27" t="s">
        <v>906</v>
      </c>
      <c r="AP42" s="89">
        <f t="shared" si="28"/>
        <v>0</v>
      </c>
      <c r="AR42" s="29">
        <f>'Data Input Sheets'!F305</f>
        <v>0</v>
      </c>
      <c r="AT42" s="89">
        <f t="shared" si="27"/>
        <v>0</v>
      </c>
    </row>
    <row r="43" spans="1:46" ht="12.75">
      <c r="A43" s="197" t="str">
        <f>'Data Input Sheets'!D306</f>
        <v>Other Hourly Operations Support 3</v>
      </c>
      <c r="D43" s="32">
        <f>'Data Input Sheets'!F366</f>
        <v>0</v>
      </c>
      <c r="F43" s="32">
        <f t="shared" si="15"/>
        <v>0</v>
      </c>
      <c r="H43" s="89">
        <f>ROUND((D43*'Data Input Sheets'!F423*52)+('Schedule B-1'!F43*'Data Input Sheets'!H423*52),0)</f>
        <v>0</v>
      </c>
      <c r="J43" s="89">
        <f t="shared" si="16"/>
        <v>0</v>
      </c>
      <c r="K43" s="28"/>
      <c r="L43" s="89">
        <f t="shared" si="17"/>
        <v>0</v>
      </c>
      <c r="M43" s="28"/>
      <c r="N43" s="89">
        <f t="shared" si="18"/>
        <v>0</v>
      </c>
      <c r="O43" s="28"/>
      <c r="P43" s="89">
        <f t="shared" si="19"/>
        <v>0</v>
      </c>
      <c r="Q43" s="28"/>
      <c r="R43" s="89">
        <f t="shared" si="20"/>
        <v>0</v>
      </c>
      <c r="S43" s="28"/>
      <c r="T43" s="89">
        <f t="shared" si="21"/>
        <v>0</v>
      </c>
      <c r="U43" s="28"/>
      <c r="V43" s="89">
        <f t="shared" si="22"/>
        <v>0</v>
      </c>
      <c r="X43" s="286" t="s">
        <v>906</v>
      </c>
      <c r="Z43" s="89">
        <f t="shared" si="23"/>
        <v>0</v>
      </c>
      <c r="AA43" s="89"/>
      <c r="AB43" s="89">
        <f t="shared" si="24"/>
        <v>0</v>
      </c>
      <c r="AD43" s="89">
        <f t="shared" si="25"/>
        <v>0</v>
      </c>
      <c r="AE43" s="26"/>
      <c r="AF43" s="89">
        <f>ROUND(IF(H43&gt;0,'Data Input Sheets'!$F$484+('Data Input Sheets'!J423*'Schedule B-1'!D43*('Data Input Sheets'!$L$395+1.5)),0),0)</f>
        <v>0</v>
      </c>
      <c r="AH43" s="89">
        <f t="shared" si="26"/>
        <v>0</v>
      </c>
      <c r="AJ43" s="27" t="s">
        <v>906</v>
      </c>
      <c r="AL43" s="27" t="s">
        <v>906</v>
      </c>
      <c r="AN43" s="27" t="s">
        <v>906</v>
      </c>
      <c r="AP43" s="89">
        <f t="shared" si="28"/>
        <v>0</v>
      </c>
      <c r="AR43" s="29">
        <f>'Data Input Sheets'!F306</f>
        <v>0</v>
      </c>
      <c r="AT43" s="89">
        <f t="shared" si="27"/>
        <v>0</v>
      </c>
    </row>
    <row r="44" spans="1:46" ht="12.75">
      <c r="A44" s="204"/>
      <c r="H44" s="89"/>
      <c r="J44" s="89"/>
      <c r="L44" s="89"/>
      <c r="N44" s="89"/>
      <c r="P44" s="89"/>
      <c r="R44" s="89"/>
      <c r="T44" s="89"/>
      <c r="V44" s="89"/>
      <c r="X44" s="286"/>
      <c r="Z44" s="89"/>
      <c r="AB44" s="89"/>
      <c r="AD44" s="89"/>
      <c r="AF44" s="89"/>
      <c r="AH44" s="89"/>
      <c r="AP44" s="89"/>
      <c r="AR44" s="29"/>
      <c r="AT44" s="89"/>
    </row>
    <row r="45" spans="1:46" ht="12.75">
      <c r="A45" s="205" t="s">
        <v>477</v>
      </c>
      <c r="H45" s="89"/>
      <c r="J45" s="89"/>
      <c r="L45" s="89"/>
      <c r="N45" s="89"/>
      <c r="P45" s="89"/>
      <c r="R45" s="89"/>
      <c r="T45" s="89"/>
      <c r="V45" s="89"/>
      <c r="X45" s="286"/>
      <c r="Z45" s="89"/>
      <c r="AB45" s="89"/>
      <c r="AD45" s="89"/>
      <c r="AF45" s="89"/>
      <c r="AH45" s="89"/>
      <c r="AP45" s="89"/>
      <c r="AR45" s="29"/>
      <c r="AT45" s="89"/>
    </row>
    <row r="46" spans="1:46" ht="12.75">
      <c r="A46" s="197" t="str">
        <f>'Data Input Sheets'!D322</f>
        <v>Operations Supervisor 1</v>
      </c>
      <c r="D46" s="32">
        <f>ROUND('Data Input Sheets'!F373/(40*52),2)</f>
        <v>0</v>
      </c>
      <c r="F46" s="27" t="s">
        <v>906</v>
      </c>
      <c r="H46" s="206">
        <f>'Data Input Sheets'!F373</f>
        <v>0</v>
      </c>
      <c r="J46" s="206">
        <f aca="true" t="shared" si="29" ref="J46:J52">IF(H46&lt;87900,(ROUND($J$11*H46,0)),87900*$J$11)</f>
        <v>0</v>
      </c>
      <c r="K46" s="28"/>
      <c r="L46" s="206">
        <f aca="true" t="shared" si="30" ref="L46:L52">ROUND($L$11*H46,0)</f>
        <v>0</v>
      </c>
      <c r="M46" s="28"/>
      <c r="N46" s="206">
        <f aca="true" t="shared" si="31" ref="N46:N52">IF(H46&lt;7000,(ROUND(N$11*H46,0)),7000*$N$11)</f>
        <v>0</v>
      </c>
      <c r="O46" s="28"/>
      <c r="P46" s="206">
        <f aca="true" t="shared" si="32" ref="P46:P52">IF(H46&lt;7000,(ROUND(P$11*H46,0)),7000*$P$11)</f>
        <v>0</v>
      </c>
      <c r="Q46" s="28"/>
      <c r="R46" s="206">
        <f aca="true" t="shared" si="33" ref="R46:R52">ROUND(R$11*H46,0)</f>
        <v>0</v>
      </c>
      <c r="S46" s="28"/>
      <c r="T46" s="206">
        <f aca="true" t="shared" si="34" ref="T46:T52">ROUND(T$11*H46,0)</f>
        <v>0</v>
      </c>
      <c r="U46" s="28"/>
      <c r="V46" s="206">
        <f aca="true" t="shared" si="35" ref="V46:V52">SUM(J46:T46)</f>
        <v>0</v>
      </c>
      <c r="X46" s="285" t="s">
        <v>906</v>
      </c>
      <c r="Z46" s="206">
        <f aca="true" t="shared" si="36" ref="Z46:Z52">ROUND(H46*Z$11,0)</f>
        <v>0</v>
      </c>
      <c r="AA46" s="89"/>
      <c r="AB46" s="206">
        <f aca="true" t="shared" si="37" ref="AB46:AB52">ROUND(H46*AB$11,0)</f>
        <v>0</v>
      </c>
      <c r="AD46" s="206">
        <f aca="true" t="shared" si="38" ref="AD46:AD52">ROUND(H46*AD$11,0)</f>
        <v>0</v>
      </c>
      <c r="AE46" s="26"/>
      <c r="AF46" s="206">
        <f>IF(H46&gt;0,'Data Input Sheets'!$F$484,0)</f>
        <v>0</v>
      </c>
      <c r="AH46" s="206">
        <f aca="true" t="shared" si="39" ref="AH46:AH52">SUM(Z46:AF46)</f>
        <v>0</v>
      </c>
      <c r="AJ46" s="27" t="s">
        <v>906</v>
      </c>
      <c r="AL46" s="27" t="s">
        <v>906</v>
      </c>
      <c r="AN46" s="27" t="s">
        <v>906</v>
      </c>
      <c r="AP46" s="206">
        <f aca="true" t="shared" si="40" ref="AP46:AP52">H46+V46+AH46</f>
        <v>0</v>
      </c>
      <c r="AR46" s="29">
        <f>'Data Input Sheets'!F322</f>
        <v>0</v>
      </c>
      <c r="AT46" s="206">
        <f aca="true" t="shared" si="41" ref="AT46:AT52">ROUND(AP46*AR46,0)</f>
        <v>0</v>
      </c>
    </row>
    <row r="47" spans="1:46" ht="12.75">
      <c r="A47" s="197" t="str">
        <f>'Data Input Sheets'!D323</f>
        <v>Operations Supervisor 2</v>
      </c>
      <c r="D47" s="32">
        <f>ROUND('Data Input Sheets'!F374/(40*52),2)</f>
        <v>0</v>
      </c>
      <c r="F47" s="27" t="s">
        <v>906</v>
      </c>
      <c r="H47" s="89">
        <f>'Data Input Sheets'!F374</f>
        <v>0</v>
      </c>
      <c r="J47" s="89">
        <f t="shared" si="29"/>
        <v>0</v>
      </c>
      <c r="K47" s="28"/>
      <c r="L47" s="89">
        <f t="shared" si="30"/>
        <v>0</v>
      </c>
      <c r="M47" s="28"/>
      <c r="N47" s="89">
        <f t="shared" si="31"/>
        <v>0</v>
      </c>
      <c r="O47" s="28"/>
      <c r="P47" s="89">
        <f t="shared" si="32"/>
        <v>0</v>
      </c>
      <c r="Q47" s="28"/>
      <c r="R47" s="89">
        <f t="shared" si="33"/>
        <v>0</v>
      </c>
      <c r="S47" s="28"/>
      <c r="T47" s="89">
        <f t="shared" si="34"/>
        <v>0</v>
      </c>
      <c r="U47" s="28"/>
      <c r="V47" s="89">
        <f t="shared" si="35"/>
        <v>0</v>
      </c>
      <c r="X47" s="286" t="s">
        <v>906</v>
      </c>
      <c r="Z47" s="89">
        <f t="shared" si="36"/>
        <v>0</v>
      </c>
      <c r="AA47" s="89"/>
      <c r="AB47" s="89">
        <f t="shared" si="37"/>
        <v>0</v>
      </c>
      <c r="AD47" s="89">
        <f t="shared" si="38"/>
        <v>0</v>
      </c>
      <c r="AE47" s="26"/>
      <c r="AF47" s="89">
        <f>IF(H47&gt;0,'Data Input Sheets'!$F$484,0)</f>
        <v>0</v>
      </c>
      <c r="AH47" s="89">
        <f t="shared" si="39"/>
        <v>0</v>
      </c>
      <c r="AJ47" s="27" t="s">
        <v>906</v>
      </c>
      <c r="AL47" s="27" t="s">
        <v>906</v>
      </c>
      <c r="AN47" s="27" t="s">
        <v>906</v>
      </c>
      <c r="AP47" s="89">
        <f t="shared" si="40"/>
        <v>0</v>
      </c>
      <c r="AR47" s="29">
        <f>'Data Input Sheets'!F323</f>
        <v>0</v>
      </c>
      <c r="AT47" s="89">
        <f t="shared" si="41"/>
        <v>0</v>
      </c>
    </row>
    <row r="48" spans="1:46" ht="12.75">
      <c r="A48" s="197" t="str">
        <f>'Data Input Sheets'!D324</f>
        <v>Operations Supervisor 3</v>
      </c>
      <c r="D48" s="32">
        <f>ROUND('Data Input Sheets'!F375/(40*52),2)</f>
        <v>0</v>
      </c>
      <c r="F48" s="27" t="s">
        <v>906</v>
      </c>
      <c r="H48" s="89">
        <f>'Data Input Sheets'!F375</f>
        <v>0</v>
      </c>
      <c r="J48" s="89">
        <f t="shared" si="29"/>
        <v>0</v>
      </c>
      <c r="K48" s="28"/>
      <c r="L48" s="89">
        <f t="shared" si="30"/>
        <v>0</v>
      </c>
      <c r="M48" s="28"/>
      <c r="N48" s="89">
        <f t="shared" si="31"/>
        <v>0</v>
      </c>
      <c r="O48" s="28"/>
      <c r="P48" s="89">
        <f t="shared" si="32"/>
        <v>0</v>
      </c>
      <c r="Q48" s="28"/>
      <c r="R48" s="89">
        <f t="shared" si="33"/>
        <v>0</v>
      </c>
      <c r="S48" s="28"/>
      <c r="T48" s="89">
        <f t="shared" si="34"/>
        <v>0</v>
      </c>
      <c r="U48" s="28"/>
      <c r="V48" s="89">
        <f t="shared" si="35"/>
        <v>0</v>
      </c>
      <c r="X48" s="286" t="s">
        <v>906</v>
      </c>
      <c r="Z48" s="89">
        <f t="shared" si="36"/>
        <v>0</v>
      </c>
      <c r="AA48" s="89"/>
      <c r="AB48" s="89">
        <f t="shared" si="37"/>
        <v>0</v>
      </c>
      <c r="AD48" s="89">
        <f t="shared" si="38"/>
        <v>0</v>
      </c>
      <c r="AE48" s="26"/>
      <c r="AF48" s="89">
        <f>IF(H48&gt;0,'Data Input Sheets'!$F$484,0)</f>
        <v>0</v>
      </c>
      <c r="AH48" s="89">
        <f t="shared" si="39"/>
        <v>0</v>
      </c>
      <c r="AJ48" s="27" t="s">
        <v>906</v>
      </c>
      <c r="AL48" s="27" t="s">
        <v>906</v>
      </c>
      <c r="AN48" s="27" t="s">
        <v>906</v>
      </c>
      <c r="AP48" s="89">
        <f t="shared" si="40"/>
        <v>0</v>
      </c>
      <c r="AR48" s="29">
        <f>'Data Input Sheets'!F324</f>
        <v>0</v>
      </c>
      <c r="AT48" s="89">
        <f t="shared" si="41"/>
        <v>0</v>
      </c>
    </row>
    <row r="49" spans="1:46" ht="12.75">
      <c r="A49" s="197" t="str">
        <f>'Data Input Sheets'!D325</f>
        <v>Medical Communications Center Supervisor 1</v>
      </c>
      <c r="D49" s="32">
        <f>ROUND('Data Input Sheets'!F376/(40*52),2)</f>
        <v>0</v>
      </c>
      <c r="F49" s="27" t="s">
        <v>906</v>
      </c>
      <c r="H49" s="89">
        <f>'Data Input Sheets'!F376</f>
        <v>0</v>
      </c>
      <c r="J49" s="89">
        <f t="shared" si="29"/>
        <v>0</v>
      </c>
      <c r="K49" s="28"/>
      <c r="L49" s="89">
        <f t="shared" si="30"/>
        <v>0</v>
      </c>
      <c r="M49" s="28"/>
      <c r="N49" s="89">
        <f t="shared" si="31"/>
        <v>0</v>
      </c>
      <c r="O49" s="28"/>
      <c r="P49" s="89">
        <f t="shared" si="32"/>
        <v>0</v>
      </c>
      <c r="Q49" s="28"/>
      <c r="R49" s="89">
        <f t="shared" si="33"/>
        <v>0</v>
      </c>
      <c r="S49" s="28"/>
      <c r="T49" s="89">
        <f t="shared" si="34"/>
        <v>0</v>
      </c>
      <c r="U49" s="28"/>
      <c r="V49" s="89">
        <f t="shared" si="35"/>
        <v>0</v>
      </c>
      <c r="X49" s="286" t="s">
        <v>906</v>
      </c>
      <c r="Z49" s="89">
        <f t="shared" si="36"/>
        <v>0</v>
      </c>
      <c r="AA49" s="89"/>
      <c r="AB49" s="89">
        <f t="shared" si="37"/>
        <v>0</v>
      </c>
      <c r="AD49" s="89">
        <f t="shared" si="38"/>
        <v>0</v>
      </c>
      <c r="AE49" s="26"/>
      <c r="AF49" s="89">
        <f>IF(H49&gt;0,'Data Input Sheets'!$F$484,0)</f>
        <v>0</v>
      </c>
      <c r="AH49" s="89">
        <f t="shared" si="39"/>
        <v>0</v>
      </c>
      <c r="AJ49" s="27" t="s">
        <v>906</v>
      </c>
      <c r="AL49" s="27" t="s">
        <v>906</v>
      </c>
      <c r="AN49" s="27" t="s">
        <v>906</v>
      </c>
      <c r="AP49" s="89">
        <f t="shared" si="40"/>
        <v>0</v>
      </c>
      <c r="AR49" s="29">
        <f>'Data Input Sheets'!F325</f>
        <v>0</v>
      </c>
      <c r="AT49" s="89">
        <f t="shared" si="41"/>
        <v>0</v>
      </c>
    </row>
    <row r="50" spans="1:46" ht="12.75">
      <c r="A50" s="197" t="str">
        <f>'Data Input Sheets'!D326</f>
        <v>Medical Communications Center Supervisor 2</v>
      </c>
      <c r="D50" s="32">
        <f>ROUND('Data Input Sheets'!F377/(40*52),2)</f>
        <v>0</v>
      </c>
      <c r="F50" s="27" t="s">
        <v>906</v>
      </c>
      <c r="H50" s="89">
        <f>'Data Input Sheets'!F377</f>
        <v>0</v>
      </c>
      <c r="J50" s="89">
        <f t="shared" si="29"/>
        <v>0</v>
      </c>
      <c r="K50" s="28"/>
      <c r="L50" s="89">
        <f t="shared" si="30"/>
        <v>0</v>
      </c>
      <c r="M50" s="28"/>
      <c r="N50" s="89">
        <f t="shared" si="31"/>
        <v>0</v>
      </c>
      <c r="O50" s="28"/>
      <c r="P50" s="89">
        <f t="shared" si="32"/>
        <v>0</v>
      </c>
      <c r="Q50" s="28"/>
      <c r="R50" s="89">
        <f t="shared" si="33"/>
        <v>0</v>
      </c>
      <c r="S50" s="28"/>
      <c r="T50" s="89">
        <f t="shared" si="34"/>
        <v>0</v>
      </c>
      <c r="U50" s="28"/>
      <c r="V50" s="89">
        <f t="shared" si="35"/>
        <v>0</v>
      </c>
      <c r="X50" s="286" t="s">
        <v>906</v>
      </c>
      <c r="Z50" s="89">
        <f t="shared" si="36"/>
        <v>0</v>
      </c>
      <c r="AA50" s="89"/>
      <c r="AB50" s="89">
        <f t="shared" si="37"/>
        <v>0</v>
      </c>
      <c r="AD50" s="89">
        <f t="shared" si="38"/>
        <v>0</v>
      </c>
      <c r="AE50" s="26"/>
      <c r="AF50" s="89">
        <f>IF(H50&gt;0,'Data Input Sheets'!$F$484,0)</f>
        <v>0</v>
      </c>
      <c r="AH50" s="89">
        <f t="shared" si="39"/>
        <v>0</v>
      </c>
      <c r="AJ50" s="27" t="s">
        <v>906</v>
      </c>
      <c r="AL50" s="27" t="s">
        <v>906</v>
      </c>
      <c r="AN50" s="27" t="s">
        <v>906</v>
      </c>
      <c r="AP50" s="89">
        <f t="shared" si="40"/>
        <v>0</v>
      </c>
      <c r="AR50" s="29">
        <f>'Data Input Sheets'!F326</f>
        <v>0</v>
      </c>
      <c r="AT50" s="89">
        <f t="shared" si="41"/>
        <v>0</v>
      </c>
    </row>
    <row r="51" spans="1:46" ht="12.75">
      <c r="A51" s="197" t="str">
        <f>'Data Input Sheets'!D327</f>
        <v>Fleet Maintenance Supervisor 1</v>
      </c>
      <c r="D51" s="32">
        <f>ROUND('Data Input Sheets'!F378/(40*52),2)</f>
        <v>0</v>
      </c>
      <c r="F51" s="27" t="s">
        <v>906</v>
      </c>
      <c r="H51" s="89">
        <f>'Data Input Sheets'!F378</f>
        <v>0</v>
      </c>
      <c r="J51" s="89">
        <f t="shared" si="29"/>
        <v>0</v>
      </c>
      <c r="K51" s="28"/>
      <c r="L51" s="89">
        <f t="shared" si="30"/>
        <v>0</v>
      </c>
      <c r="M51" s="28"/>
      <c r="N51" s="89">
        <f t="shared" si="31"/>
        <v>0</v>
      </c>
      <c r="O51" s="28"/>
      <c r="P51" s="89">
        <f t="shared" si="32"/>
        <v>0</v>
      </c>
      <c r="Q51" s="28"/>
      <c r="R51" s="89">
        <f t="shared" si="33"/>
        <v>0</v>
      </c>
      <c r="S51" s="28"/>
      <c r="T51" s="89">
        <f t="shared" si="34"/>
        <v>0</v>
      </c>
      <c r="U51" s="28"/>
      <c r="V51" s="89">
        <f t="shared" si="35"/>
        <v>0</v>
      </c>
      <c r="X51" s="286" t="s">
        <v>906</v>
      </c>
      <c r="Z51" s="89">
        <f t="shared" si="36"/>
        <v>0</v>
      </c>
      <c r="AA51" s="89"/>
      <c r="AB51" s="89">
        <f t="shared" si="37"/>
        <v>0</v>
      </c>
      <c r="AD51" s="89">
        <f t="shared" si="38"/>
        <v>0</v>
      </c>
      <c r="AE51" s="26"/>
      <c r="AF51" s="89">
        <f>IF(H51&gt;0,'Data Input Sheets'!$F$484,0)</f>
        <v>0</v>
      </c>
      <c r="AH51" s="89">
        <f t="shared" si="39"/>
        <v>0</v>
      </c>
      <c r="AJ51" s="27" t="s">
        <v>906</v>
      </c>
      <c r="AL51" s="27" t="s">
        <v>906</v>
      </c>
      <c r="AN51" s="27" t="s">
        <v>906</v>
      </c>
      <c r="AP51" s="89">
        <f t="shared" si="40"/>
        <v>0</v>
      </c>
      <c r="AR51" s="29">
        <f>'Data Input Sheets'!F327</f>
        <v>0</v>
      </c>
      <c r="AT51" s="89">
        <f t="shared" si="41"/>
        <v>0</v>
      </c>
    </row>
    <row r="52" spans="1:46" ht="12.75">
      <c r="A52" s="197" t="str">
        <f>'Data Input Sheets'!D328</f>
        <v>Fleet Maintenance Supervisor 2</v>
      </c>
      <c r="D52" s="32">
        <f>ROUND('Data Input Sheets'!F379/(40*52),2)</f>
        <v>0</v>
      </c>
      <c r="F52" s="27" t="s">
        <v>906</v>
      </c>
      <c r="H52" s="89">
        <f>'Data Input Sheets'!F379</f>
        <v>0</v>
      </c>
      <c r="J52" s="89">
        <f t="shared" si="29"/>
        <v>0</v>
      </c>
      <c r="K52" s="28"/>
      <c r="L52" s="89">
        <f t="shared" si="30"/>
        <v>0</v>
      </c>
      <c r="M52" s="28"/>
      <c r="N52" s="89">
        <f t="shared" si="31"/>
        <v>0</v>
      </c>
      <c r="O52" s="28"/>
      <c r="P52" s="89">
        <f t="shared" si="32"/>
        <v>0</v>
      </c>
      <c r="Q52" s="28"/>
      <c r="R52" s="89">
        <f t="shared" si="33"/>
        <v>0</v>
      </c>
      <c r="S52" s="28"/>
      <c r="T52" s="89">
        <f t="shared" si="34"/>
        <v>0</v>
      </c>
      <c r="U52" s="28"/>
      <c r="V52" s="89">
        <f t="shared" si="35"/>
        <v>0</v>
      </c>
      <c r="X52" s="286" t="s">
        <v>906</v>
      </c>
      <c r="Z52" s="89">
        <f t="shared" si="36"/>
        <v>0</v>
      </c>
      <c r="AA52" s="89"/>
      <c r="AB52" s="89">
        <f t="shared" si="37"/>
        <v>0</v>
      </c>
      <c r="AD52" s="89">
        <f t="shared" si="38"/>
        <v>0</v>
      </c>
      <c r="AE52" s="26"/>
      <c r="AF52" s="89">
        <f>IF(H52&gt;0,'Data Input Sheets'!$F$484,0)</f>
        <v>0</v>
      </c>
      <c r="AH52" s="89">
        <f t="shared" si="39"/>
        <v>0</v>
      </c>
      <c r="AJ52" s="27" t="s">
        <v>906</v>
      </c>
      <c r="AL52" s="27" t="s">
        <v>906</v>
      </c>
      <c r="AN52" s="27" t="s">
        <v>906</v>
      </c>
      <c r="AP52" s="89">
        <f t="shared" si="40"/>
        <v>0</v>
      </c>
      <c r="AR52" s="29">
        <f>'Data Input Sheets'!F328</f>
        <v>0</v>
      </c>
      <c r="AT52" s="89">
        <f t="shared" si="41"/>
        <v>0</v>
      </c>
    </row>
    <row r="53" spans="1:24" ht="12.75">
      <c r="A53" s="204"/>
      <c r="H53" s="89"/>
      <c r="J53" s="89"/>
      <c r="X53" s="287"/>
    </row>
    <row r="54" spans="1:24" ht="12.75">
      <c r="A54" s="205" t="str">
        <f>'Data Input Sheets'!D455</f>
        <v>Payments to Volunteers</v>
      </c>
      <c r="H54" s="89"/>
      <c r="X54" s="287"/>
    </row>
    <row r="55" spans="1:46" ht="12.75">
      <c r="A55" s="197" t="s">
        <v>1018</v>
      </c>
      <c r="D55" s="32"/>
      <c r="F55" s="207"/>
      <c r="H55" s="89"/>
      <c r="I55" s="89"/>
      <c r="J55" s="89"/>
      <c r="K55" s="89"/>
      <c r="L55" s="89"/>
      <c r="M55" s="89"/>
      <c r="N55" s="89"/>
      <c r="O55" s="89"/>
      <c r="P55" s="89"/>
      <c r="Q55" s="89"/>
      <c r="R55" s="89"/>
      <c r="S55" s="89"/>
      <c r="T55" s="89"/>
      <c r="U55" s="89"/>
      <c r="V55" s="89"/>
      <c r="X55" s="288"/>
      <c r="Z55" s="89"/>
      <c r="AA55" s="89"/>
      <c r="AB55" s="89"/>
      <c r="AD55" s="89"/>
      <c r="AE55" s="26"/>
      <c r="AF55" s="89"/>
      <c r="AH55" s="29"/>
      <c r="AJ55" s="29"/>
      <c r="AL55" s="29"/>
      <c r="AN55" s="29"/>
      <c r="AP55" s="29"/>
      <c r="AT55" s="89">
        <f>'Data Input Sheets'!F463</f>
        <v>0</v>
      </c>
    </row>
    <row r="56" spans="1:46" ht="12.75">
      <c r="A56" s="197"/>
      <c r="D56" s="32"/>
      <c r="F56" s="207"/>
      <c r="H56" s="89"/>
      <c r="I56" s="89"/>
      <c r="J56" s="89"/>
      <c r="K56" s="89"/>
      <c r="L56" s="89"/>
      <c r="M56" s="89"/>
      <c r="N56" s="89"/>
      <c r="O56" s="89"/>
      <c r="P56" s="89"/>
      <c r="Q56" s="89"/>
      <c r="R56" s="89"/>
      <c r="S56" s="89"/>
      <c r="T56" s="89"/>
      <c r="U56" s="89"/>
      <c r="V56" s="89"/>
      <c r="X56" s="288"/>
      <c r="Z56" s="89"/>
      <c r="AA56" s="89"/>
      <c r="AB56" s="89"/>
      <c r="AD56" s="89"/>
      <c r="AE56" s="26"/>
      <c r="AF56" s="89"/>
      <c r="AH56" s="29"/>
      <c r="AJ56" s="29"/>
      <c r="AL56" s="29"/>
      <c r="AN56" s="29"/>
      <c r="AP56" s="29"/>
      <c r="AT56" s="89"/>
    </row>
    <row r="57" spans="1:24" ht="12.75">
      <c r="A57" s="205" t="str">
        <f>'Data Input Sheets'!$D$533</f>
        <v>Miscellaneous Personnel Costs</v>
      </c>
      <c r="H57" s="89"/>
      <c r="X57" s="287"/>
    </row>
    <row r="58" spans="1:46" ht="12.75">
      <c r="A58" s="197" t="s">
        <v>1030</v>
      </c>
      <c r="D58" s="32"/>
      <c r="F58" s="207"/>
      <c r="H58" s="89"/>
      <c r="I58" s="89"/>
      <c r="J58" s="89"/>
      <c r="K58" s="89"/>
      <c r="L58" s="89"/>
      <c r="M58" s="89"/>
      <c r="N58" s="89"/>
      <c r="O58" s="89"/>
      <c r="P58" s="89"/>
      <c r="Q58" s="89"/>
      <c r="R58" s="89"/>
      <c r="S58" s="89"/>
      <c r="T58" s="89"/>
      <c r="U58" s="89"/>
      <c r="V58" s="89"/>
      <c r="X58" s="29"/>
      <c r="Z58" s="89"/>
      <c r="AA58" s="89"/>
      <c r="AB58" s="89"/>
      <c r="AD58" s="89"/>
      <c r="AE58" s="26"/>
      <c r="AF58" s="89"/>
      <c r="AH58" s="29"/>
      <c r="AJ58" s="29"/>
      <c r="AL58" s="29"/>
      <c r="AN58" s="29"/>
      <c r="AP58" s="29"/>
      <c r="AT58" s="89">
        <f>'Data Input Sheets'!F543</f>
        <v>0</v>
      </c>
    </row>
    <row r="59" spans="1:8" ht="12.75">
      <c r="A59" s="197"/>
      <c r="H59" s="89"/>
    </row>
    <row r="60" spans="1:46" ht="13.5" thickBot="1">
      <c r="A60" s="120"/>
      <c r="B60" s="208" t="s">
        <v>853</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0"/>
      <c r="AA60" s="120"/>
      <c r="AB60" s="120"/>
      <c r="AC60" s="120"/>
      <c r="AD60" s="120"/>
      <c r="AE60" s="120"/>
      <c r="AF60" s="120"/>
      <c r="AG60" s="120"/>
      <c r="AH60" s="120"/>
      <c r="AI60" s="120"/>
      <c r="AJ60" s="120"/>
      <c r="AK60" s="120"/>
      <c r="AL60" s="120"/>
      <c r="AM60" s="120"/>
      <c r="AN60" s="120"/>
      <c r="AO60" s="120"/>
      <c r="AP60" s="120"/>
      <c r="AQ60" s="120"/>
      <c r="AR60" s="122">
        <f>SUM(AR15:AR53)</f>
        <v>0</v>
      </c>
      <c r="AS60" s="120"/>
      <c r="AT60" s="75">
        <f>SUM(AT15:AT58)</f>
        <v>0</v>
      </c>
    </row>
    <row r="61" spans="1:46" ht="13.5" thickTop="1">
      <c r="A61" s="197"/>
      <c r="H61" s="89"/>
      <c r="AT61" s="229" t="s">
        <v>807</v>
      </c>
    </row>
    <row r="62" ht="12.75">
      <c r="H62" s="89"/>
    </row>
    <row r="63" ht="12.75">
      <c r="H63" s="89"/>
    </row>
    <row r="64" ht="12.75">
      <c r="H64" s="89"/>
    </row>
    <row r="65" ht="12.75">
      <c r="H65" s="89"/>
    </row>
  </sheetData>
  <sheetProtection/>
  <printOptions horizontalCentered="1"/>
  <pageMargins left="0.75" right="0.31" top="0.9" bottom="0.5" header="0.5" footer="0.17"/>
  <pageSetup fitToHeight="1" fitToWidth="1" horizontalDpi="300" verticalDpi="300" orientation="landscape" scale="52" r:id="rId1"/>
  <headerFooter alignWithMargins="0">
    <oddHeader>&amp;LSection 4&amp;R&amp;A</oddHeader>
    <oddFooter>&amp;C&amp;"Times New Roman,Regular"&amp;P&amp;RCopyright 2004.  American Ambulance Association.  All Rights Reserved.</oddFooter>
  </headerFooter>
</worksheet>
</file>

<file path=xl/worksheets/sheet14.xml><?xml version="1.0" encoding="utf-8"?>
<worksheet xmlns="http://schemas.openxmlformats.org/spreadsheetml/2006/main" xmlns:r="http://schemas.openxmlformats.org/officeDocument/2006/relationships">
  <sheetPr codeName="Sheet8">
    <pageSetUpPr fitToPage="1"/>
  </sheetPr>
  <dimension ref="A1:AU65"/>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10.00390625" style="4" bestFit="1"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9.57421875" style="4" customWidth="1"/>
    <col min="41" max="41" width="1.7109375" style="4" customWidth="1"/>
    <col min="42" max="42" width="13.421875" style="4" customWidth="1"/>
    <col min="43" max="43" width="1.7109375" style="4" customWidth="1"/>
    <col min="44" max="44" width="5.421875" style="4" bestFit="1" customWidth="1"/>
    <col min="45" max="45" width="1.7109375" style="4" customWidth="1"/>
    <col min="46" max="46" width="16.57421875" style="4" bestFit="1" customWidth="1"/>
    <col min="47" max="47" width="7.140625" style="4" customWidth="1"/>
    <col min="48" max="48" width="12.421875" style="4" customWidth="1"/>
    <col min="49" max="49" width="1.7109375" style="4" customWidth="1"/>
    <col min="50" max="50" width="14.57421875" style="4" customWidth="1"/>
    <col min="51" max="16384" width="9.140625" style="4" customWidth="1"/>
  </cols>
  <sheetData>
    <row r="1" spans="1:47"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3"/>
    </row>
    <row r="2" spans="1:47" ht="15.75">
      <c r="A2" s="1" t="s">
        <v>235</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3"/>
    </row>
    <row r="3" spans="1:47" ht="15.75">
      <c r="A3" s="1">
        <f>'Data Input Sheets'!H41</f>
        <v>2006</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3"/>
    </row>
    <row r="4" ht="15" customHeight="1">
      <c r="B4" s="5"/>
    </row>
    <row r="5" s="6" customFormat="1" ht="15" customHeight="1">
      <c r="B5" s="7"/>
    </row>
    <row r="6" spans="3:46"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593</v>
      </c>
      <c r="AO6" s="8"/>
      <c r="AP6" s="8" t="s">
        <v>592</v>
      </c>
      <c r="AQ6" s="8"/>
      <c r="AR6" s="8" t="s">
        <v>594</v>
      </c>
      <c r="AS6" s="8"/>
      <c r="AT6" s="8" t="s">
        <v>595</v>
      </c>
    </row>
    <row r="7" spans="3:46" ht="15" customHeight="1">
      <c r="C7" s="8"/>
      <c r="D7" s="8"/>
      <c r="E7" s="8"/>
      <c r="F7" s="8"/>
      <c r="G7" s="8"/>
      <c r="H7" s="8"/>
      <c r="I7" s="8"/>
      <c r="J7" s="8"/>
      <c r="K7" s="8"/>
      <c r="L7" s="8"/>
      <c r="M7" s="8"/>
      <c r="N7" s="8"/>
      <c r="O7" s="8"/>
      <c r="P7" s="8"/>
      <c r="Q7" s="8"/>
      <c r="R7" s="8"/>
      <c r="S7" s="8"/>
      <c r="T7" s="8"/>
      <c r="U7" s="8"/>
      <c r="V7" s="9" t="s">
        <v>654</v>
      </c>
      <c r="W7" s="8"/>
      <c r="X7" s="8"/>
      <c r="Y7" s="8"/>
      <c r="Z7" s="8"/>
      <c r="AA7" s="8"/>
      <c r="AB7" s="9"/>
      <c r="AC7" s="8"/>
      <c r="AD7" s="9"/>
      <c r="AE7" s="8"/>
      <c r="AF7" s="8"/>
      <c r="AG7" s="8"/>
      <c r="AH7" s="8"/>
      <c r="AI7" s="8"/>
      <c r="AJ7" s="8"/>
      <c r="AK7" s="8"/>
      <c r="AL7" s="9"/>
      <c r="AM7" s="8"/>
      <c r="AN7" s="8"/>
      <c r="AO7" s="8"/>
      <c r="AP7" s="8"/>
      <c r="AQ7" s="8"/>
      <c r="AR7" s="8"/>
      <c r="AS7" s="8"/>
      <c r="AT7" s="8"/>
    </row>
    <row r="8" spans="9:46"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8"/>
      <c r="AO8" s="8"/>
      <c r="AP8" s="10" t="s">
        <v>985</v>
      </c>
      <c r="AQ8" s="8"/>
      <c r="AR8" s="8"/>
      <c r="AS8" s="8"/>
      <c r="AT8" s="8"/>
    </row>
    <row r="9" spans="2:46"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t="s">
        <v>566</v>
      </c>
      <c r="AG9" s="12"/>
      <c r="AH9" s="12" t="s">
        <v>853</v>
      </c>
      <c r="AI9" s="12"/>
      <c r="AJ9" s="12" t="s">
        <v>1014</v>
      </c>
      <c r="AK9" s="12"/>
      <c r="AL9" s="12" t="s">
        <v>853</v>
      </c>
      <c r="AM9" s="12"/>
      <c r="AN9" s="8"/>
      <c r="AO9" s="12"/>
      <c r="AP9" s="12" t="s">
        <v>1017</v>
      </c>
      <c r="AQ9" s="12"/>
      <c r="AR9" s="12" t="s">
        <v>853</v>
      </c>
      <c r="AS9" s="12"/>
      <c r="AT9" s="12" t="s">
        <v>853</v>
      </c>
    </row>
    <row r="10" spans="2:46"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20</v>
      </c>
      <c r="AG10" s="12"/>
      <c r="AH10" s="12" t="s">
        <v>897</v>
      </c>
      <c r="AI10" s="12"/>
      <c r="AJ10" s="12" t="s">
        <v>1015</v>
      </c>
      <c r="AK10" s="12"/>
      <c r="AL10" s="12" t="s">
        <v>898</v>
      </c>
      <c r="AM10" s="12"/>
      <c r="AN10" s="12" t="s">
        <v>591</v>
      </c>
      <c r="AO10" s="12"/>
      <c r="AP10" s="12" t="s">
        <v>1013</v>
      </c>
      <c r="AQ10" s="12"/>
      <c r="AR10" s="12" t="s">
        <v>899</v>
      </c>
      <c r="AS10" s="12"/>
      <c r="AT10" s="12" t="s">
        <v>900</v>
      </c>
    </row>
    <row r="11" spans="1:46" ht="15" customHeight="1">
      <c r="A11" s="17" t="s">
        <v>889</v>
      </c>
      <c r="B11" s="18"/>
      <c r="C11" s="12"/>
      <c r="D11" s="19" t="s">
        <v>893</v>
      </c>
      <c r="E11" s="15"/>
      <c r="F11" s="20">
        <v>1.5</v>
      </c>
      <c r="G11" s="12"/>
      <c r="H11" s="19" t="s">
        <v>983</v>
      </c>
      <c r="I11" s="12"/>
      <c r="J11" s="25">
        <f>'Data Input Sheets'!F547</f>
        <v>0</v>
      </c>
      <c r="K11" s="12"/>
      <c r="L11" s="22">
        <f>'Data Input Sheets'!F548</f>
        <v>0</v>
      </c>
      <c r="M11" s="12"/>
      <c r="N11" s="25">
        <f>'Data Input Sheets'!F549</f>
        <v>0</v>
      </c>
      <c r="O11" s="12"/>
      <c r="P11" s="25">
        <f>'Data Input Sheets'!F550</f>
        <v>0</v>
      </c>
      <c r="Q11" s="12"/>
      <c r="R11" s="22">
        <f>'Data Input Sheets'!F551</f>
        <v>0</v>
      </c>
      <c r="S11" s="12"/>
      <c r="T11" s="22">
        <f>'Data Input Sheets'!$F$552</f>
        <v>0</v>
      </c>
      <c r="U11" s="12"/>
      <c r="V11" s="21" t="s">
        <v>1009</v>
      </c>
      <c r="W11" s="12"/>
      <c r="X11" s="19" t="s">
        <v>657</v>
      </c>
      <c r="Y11" s="12"/>
      <c r="Z11" s="22">
        <f>'Data Input Sheets'!$F$429</f>
        <v>0</v>
      </c>
      <c r="AA11" s="12"/>
      <c r="AB11" s="22">
        <f>'Data Input Sheets'!$F$470</f>
        <v>0</v>
      </c>
      <c r="AC11" s="24"/>
      <c r="AD11" s="22">
        <f>'Data Input Sheets'!F434</f>
        <v>0</v>
      </c>
      <c r="AE11" s="12"/>
      <c r="AF11" s="25" t="s">
        <v>897</v>
      </c>
      <c r="AG11" s="12"/>
      <c r="AH11" s="19" t="s">
        <v>849</v>
      </c>
      <c r="AI11" s="12"/>
      <c r="AJ11" s="19" t="s">
        <v>1016</v>
      </c>
      <c r="AK11" s="12"/>
      <c r="AL11" s="19" t="s">
        <v>903</v>
      </c>
      <c r="AM11" s="12"/>
      <c r="AN11" s="19" t="s">
        <v>903</v>
      </c>
      <c r="AO11" s="12"/>
      <c r="AP11" s="19" t="s">
        <v>905</v>
      </c>
      <c r="AQ11" s="12"/>
      <c r="AR11" s="19" t="s">
        <v>904</v>
      </c>
      <c r="AS11" s="12"/>
      <c r="AT11" s="19" t="s">
        <v>905</v>
      </c>
    </row>
    <row r="12" spans="2:46"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15" customHeight="1"/>
    <row r="14" ht="12.75">
      <c r="A14" s="205" t="s">
        <v>1004</v>
      </c>
    </row>
    <row r="15" spans="1:46" ht="12.75">
      <c r="A15" s="197" t="str">
        <f>'Data Input Sheets'!D264</f>
        <v>EMT 1</v>
      </c>
      <c r="D15" s="32">
        <f>'Data Input Sheets'!H337</f>
        <v>0</v>
      </c>
      <c r="F15" s="32">
        <f>ROUND(D15*1.5,2)</f>
        <v>0</v>
      </c>
      <c r="H15" s="206">
        <f>ROUND((D15*'Data Input Sheets'!F395*52)+('Schedule B-2'!F15*'Data Input Sheets'!H395*52),0)</f>
        <v>0</v>
      </c>
      <c r="J15" s="206">
        <f aca="true" t="shared" si="0" ref="J15:J32">IF(H15&lt;87900,(ROUND($J$11*H15,0)),87900*$J$11)</f>
        <v>0</v>
      </c>
      <c r="K15" s="28"/>
      <c r="L15" s="206">
        <f aca="true" t="shared" si="1" ref="L15:L32">ROUND($L$11*H15,0)</f>
        <v>0</v>
      </c>
      <c r="M15" s="28"/>
      <c r="N15" s="206">
        <f aca="true" t="shared" si="2" ref="N15:N32">IF(H15&lt;7000,(ROUND(N$11*H15,0)),7000*$N$11)</f>
        <v>0</v>
      </c>
      <c r="O15" s="28"/>
      <c r="P15" s="206">
        <f aca="true" t="shared" si="3" ref="P15:P32">IF(H15&lt;7000,(ROUND(P$11*H15,0)),7000*$P$11)</f>
        <v>0</v>
      </c>
      <c r="Q15" s="28"/>
      <c r="R15" s="206">
        <f aca="true" t="shared" si="4" ref="R15:R32">ROUND(R$11*H15,0)</f>
        <v>0</v>
      </c>
      <c r="S15" s="28"/>
      <c r="T15" s="206">
        <f aca="true" t="shared" si="5" ref="T15:T32">ROUND(T$11*H15,0)</f>
        <v>0</v>
      </c>
      <c r="U15" s="28"/>
      <c r="V15" s="206">
        <f aca="true" t="shared" si="6" ref="V15:V32">SUM(J15:T15)</f>
        <v>0</v>
      </c>
      <c r="X15" s="206">
        <f>'Data Input Sheets'!$H$531</f>
        <v>0</v>
      </c>
      <c r="Z15" s="206">
        <f aca="true" t="shared" si="7" ref="Z15:Z32">ROUND(H15*Z$11,0)</f>
        <v>0</v>
      </c>
      <c r="AB15" s="206">
        <f aca="true" t="shared" si="8" ref="AB15:AB32">ROUND(H15*AB$11,0)</f>
        <v>0</v>
      </c>
      <c r="AD15" s="206">
        <f aca="true" t="shared" si="9" ref="AD15:AD32">ROUND(H15*AD$11,0)</f>
        <v>0</v>
      </c>
      <c r="AE15" s="26"/>
      <c r="AF15" s="206">
        <f>ROUND(IF(H15&gt;0,'Data Input Sheets'!$H$484+('Data Input Sheets'!J395*'Schedule B-2'!D15*('Data Input Sheets'!$L$395+1.5)),0),0)</f>
        <v>0</v>
      </c>
      <c r="AH15" s="206">
        <f aca="true" t="shared" si="10" ref="AH15:AH32">SUM(Z15:AF15)</f>
        <v>0</v>
      </c>
      <c r="AJ15" s="268">
        <f>'Data Input Sheets'!$H$447</f>
        <v>0</v>
      </c>
      <c r="AL15" s="206">
        <f aca="true" t="shared" si="11" ref="AL15:AL32">ROUND(AJ15*F15,0)</f>
        <v>0</v>
      </c>
      <c r="AN15" s="206">
        <f>ROUND((D15*('Data Input Sheets'!$F$511*'Data Input Sheets'!$H$498))+((F15*('Data Input Sheets'!$F$516*'Data Input Sheets'!$H$498))),0)</f>
        <v>0</v>
      </c>
      <c r="AP15" s="206">
        <f>H15+V15+X15+AH15+AL15+AN15</f>
        <v>0</v>
      </c>
      <c r="AR15" s="29">
        <f>'Data Input Sheets'!H264</f>
        <v>0</v>
      </c>
      <c r="AT15" s="206">
        <f aca="true" t="shared" si="12" ref="AT15:AT32">ROUND(AP15*AR15,0)</f>
        <v>0</v>
      </c>
    </row>
    <row r="16" spans="1:46" ht="12.75">
      <c r="A16" s="197" t="str">
        <f>'Data Input Sheets'!D265</f>
        <v>EMT 2</v>
      </c>
      <c r="D16" s="32">
        <f>'Data Input Sheets'!H338</f>
        <v>0</v>
      </c>
      <c r="F16" s="32">
        <f aca="true" t="shared" si="13" ref="F16:F32">ROUND(D16*1.5,2)</f>
        <v>0</v>
      </c>
      <c r="H16" s="89">
        <f>ROUND((D16*'Data Input Sheets'!F396*52)+('Schedule B-2'!F16*'Data Input Sheets'!H396*52),0)</f>
        <v>0</v>
      </c>
      <c r="J16" s="89">
        <f t="shared" si="0"/>
        <v>0</v>
      </c>
      <c r="K16" s="28"/>
      <c r="L16" s="89">
        <f t="shared" si="1"/>
        <v>0</v>
      </c>
      <c r="M16" s="28"/>
      <c r="N16" s="89">
        <f t="shared" si="2"/>
        <v>0</v>
      </c>
      <c r="O16" s="28"/>
      <c r="P16" s="89">
        <f t="shared" si="3"/>
        <v>0</v>
      </c>
      <c r="Q16" s="28"/>
      <c r="R16" s="89">
        <f t="shared" si="4"/>
        <v>0</v>
      </c>
      <c r="S16" s="28"/>
      <c r="T16" s="89">
        <f t="shared" si="5"/>
        <v>0</v>
      </c>
      <c r="U16" s="28"/>
      <c r="V16" s="89">
        <f t="shared" si="6"/>
        <v>0</v>
      </c>
      <c r="X16" s="89">
        <f>'Data Input Sheets'!$H$531</f>
        <v>0</v>
      </c>
      <c r="Z16" s="89">
        <f t="shared" si="7"/>
        <v>0</v>
      </c>
      <c r="AB16" s="89">
        <f t="shared" si="8"/>
        <v>0</v>
      </c>
      <c r="AD16" s="89">
        <f t="shared" si="9"/>
        <v>0</v>
      </c>
      <c r="AE16" s="26"/>
      <c r="AF16" s="89">
        <f>ROUND(IF(H16&gt;0,'Data Input Sheets'!$H$484+('Data Input Sheets'!J396*'Schedule B-2'!D16*('Data Input Sheets'!$L$395+1.5)),0),0)</f>
        <v>0</v>
      </c>
      <c r="AH16" s="89">
        <f t="shared" si="10"/>
        <v>0</v>
      </c>
      <c r="AJ16" s="268">
        <f>'Data Input Sheets'!$H$447</f>
        <v>0</v>
      </c>
      <c r="AL16" s="89">
        <f t="shared" si="11"/>
        <v>0</v>
      </c>
      <c r="AN16" s="89">
        <f>ROUND((D16*('Data Input Sheets'!$F$511*'Data Input Sheets'!$H$498))+((F16*('Data Input Sheets'!$F$516*'Data Input Sheets'!$H$498))),0)</f>
        <v>0</v>
      </c>
      <c r="AP16" s="89">
        <f aca="true" t="shared" si="14" ref="AP16:AP32">H16+V16+X16+AH16+AL16+AN16</f>
        <v>0</v>
      </c>
      <c r="AR16" s="29">
        <f>'Data Input Sheets'!H265</f>
        <v>0</v>
      </c>
      <c r="AT16" s="89">
        <f t="shared" si="12"/>
        <v>0</v>
      </c>
    </row>
    <row r="17" spans="1:46" ht="12.75">
      <c r="A17" s="197" t="str">
        <f>'Data Input Sheets'!D266</f>
        <v>EMT 3</v>
      </c>
      <c r="D17" s="32">
        <f>'Data Input Sheets'!H339</f>
        <v>0</v>
      </c>
      <c r="F17" s="32">
        <f t="shared" si="13"/>
        <v>0</v>
      </c>
      <c r="H17" s="89">
        <f>ROUND((D17*'Data Input Sheets'!F397*52)+('Schedule B-2'!F17*'Data Input Sheets'!H397*52),0)</f>
        <v>0</v>
      </c>
      <c r="J17" s="89">
        <f t="shared" si="0"/>
        <v>0</v>
      </c>
      <c r="K17" s="28"/>
      <c r="L17" s="89">
        <f t="shared" si="1"/>
        <v>0</v>
      </c>
      <c r="M17" s="28"/>
      <c r="N17" s="89">
        <f t="shared" si="2"/>
        <v>0</v>
      </c>
      <c r="O17" s="28"/>
      <c r="P17" s="89">
        <f t="shared" si="3"/>
        <v>0</v>
      </c>
      <c r="Q17" s="28"/>
      <c r="R17" s="89">
        <f t="shared" si="4"/>
        <v>0</v>
      </c>
      <c r="S17" s="28"/>
      <c r="T17" s="89">
        <f t="shared" si="5"/>
        <v>0</v>
      </c>
      <c r="U17" s="28"/>
      <c r="V17" s="89">
        <f t="shared" si="6"/>
        <v>0</v>
      </c>
      <c r="X17" s="89">
        <f>'Data Input Sheets'!$H$531</f>
        <v>0</v>
      </c>
      <c r="Z17" s="89">
        <f t="shared" si="7"/>
        <v>0</v>
      </c>
      <c r="AB17" s="89">
        <f t="shared" si="8"/>
        <v>0</v>
      </c>
      <c r="AD17" s="89">
        <f t="shared" si="9"/>
        <v>0</v>
      </c>
      <c r="AE17" s="26"/>
      <c r="AF17" s="89">
        <f>ROUND(IF(H17&gt;0,'Data Input Sheets'!$H$484+('Data Input Sheets'!J397*'Schedule B-2'!D17*('Data Input Sheets'!$L$395+1.5)),0),0)</f>
        <v>0</v>
      </c>
      <c r="AH17" s="89">
        <f t="shared" si="10"/>
        <v>0</v>
      </c>
      <c r="AJ17" s="268">
        <f>'Data Input Sheets'!$H$447</f>
        <v>0</v>
      </c>
      <c r="AL17" s="89">
        <f t="shared" si="11"/>
        <v>0</v>
      </c>
      <c r="AN17" s="89">
        <f>ROUND((D17*('Data Input Sheets'!$F$511*'Data Input Sheets'!$H$498))+((F17*('Data Input Sheets'!$F$516*'Data Input Sheets'!$H$498))),0)</f>
        <v>0</v>
      </c>
      <c r="AP17" s="89">
        <f t="shared" si="14"/>
        <v>0</v>
      </c>
      <c r="AR17" s="29">
        <f>'Data Input Sheets'!H266</f>
        <v>0</v>
      </c>
      <c r="AT17" s="89">
        <f t="shared" si="12"/>
        <v>0</v>
      </c>
    </row>
    <row r="18" spans="1:46" ht="12.75">
      <c r="A18" s="197" t="str">
        <f>'Data Input Sheets'!D267</f>
        <v>Intermediate 1</v>
      </c>
      <c r="D18" s="32">
        <f>'Data Input Sheets'!H340</f>
        <v>0</v>
      </c>
      <c r="F18" s="32">
        <f t="shared" si="13"/>
        <v>0</v>
      </c>
      <c r="H18" s="89">
        <f>ROUND((D18*'Data Input Sheets'!F398*52)+('Schedule B-2'!F18*'Data Input Sheets'!H398*52),0)</f>
        <v>0</v>
      </c>
      <c r="J18" s="89">
        <f t="shared" si="0"/>
        <v>0</v>
      </c>
      <c r="K18" s="28"/>
      <c r="L18" s="89">
        <f t="shared" si="1"/>
        <v>0</v>
      </c>
      <c r="M18" s="28"/>
      <c r="N18" s="89">
        <f t="shared" si="2"/>
        <v>0</v>
      </c>
      <c r="O18" s="28"/>
      <c r="P18" s="89">
        <f t="shared" si="3"/>
        <v>0</v>
      </c>
      <c r="Q18" s="28"/>
      <c r="R18" s="89">
        <f t="shared" si="4"/>
        <v>0</v>
      </c>
      <c r="S18" s="28"/>
      <c r="T18" s="89">
        <f t="shared" si="5"/>
        <v>0</v>
      </c>
      <c r="U18" s="28"/>
      <c r="V18" s="89">
        <f t="shared" si="6"/>
        <v>0</v>
      </c>
      <c r="X18" s="89">
        <f>'Data Input Sheets'!$H$531</f>
        <v>0</v>
      </c>
      <c r="Z18" s="89">
        <f t="shared" si="7"/>
        <v>0</v>
      </c>
      <c r="AB18" s="89">
        <f t="shared" si="8"/>
        <v>0</v>
      </c>
      <c r="AD18" s="89">
        <f t="shared" si="9"/>
        <v>0</v>
      </c>
      <c r="AE18" s="26"/>
      <c r="AF18" s="89">
        <f>ROUND(IF(H18&gt;0,'Data Input Sheets'!$H$484+('Data Input Sheets'!J398*'Schedule B-2'!D18*('Data Input Sheets'!$L$395+1.5)),0),0)</f>
        <v>0</v>
      </c>
      <c r="AH18" s="89">
        <f t="shared" si="10"/>
        <v>0</v>
      </c>
      <c r="AJ18" s="268">
        <f>'Data Input Sheets'!$H$448</f>
        <v>0</v>
      </c>
      <c r="AL18" s="89">
        <f t="shared" si="11"/>
        <v>0</v>
      </c>
      <c r="AN18" s="89">
        <f>ROUND((D18*('Data Input Sheets'!$F$511*'Data Input Sheets'!$H$498))+((F18*('Data Input Sheets'!$F$516*'Data Input Sheets'!$H$498))),0)</f>
        <v>0</v>
      </c>
      <c r="AP18" s="89">
        <f t="shared" si="14"/>
        <v>0</v>
      </c>
      <c r="AR18" s="29">
        <f>'Data Input Sheets'!H267</f>
        <v>0</v>
      </c>
      <c r="AT18" s="89">
        <f t="shared" si="12"/>
        <v>0</v>
      </c>
    </row>
    <row r="19" spans="1:46" ht="12.75">
      <c r="A19" s="197" t="str">
        <f>'Data Input Sheets'!D268</f>
        <v>Intermediate 2</v>
      </c>
      <c r="D19" s="32">
        <f>'Data Input Sheets'!H341</f>
        <v>0</v>
      </c>
      <c r="F19" s="32">
        <f t="shared" si="13"/>
        <v>0</v>
      </c>
      <c r="H19" s="89">
        <f>ROUND((D19*'Data Input Sheets'!F399*52)+('Schedule B-2'!F19*'Data Input Sheets'!H399*52),0)</f>
        <v>0</v>
      </c>
      <c r="J19" s="89">
        <f t="shared" si="0"/>
        <v>0</v>
      </c>
      <c r="K19" s="28"/>
      <c r="L19" s="89">
        <f t="shared" si="1"/>
        <v>0</v>
      </c>
      <c r="M19" s="28"/>
      <c r="N19" s="89">
        <f t="shared" si="2"/>
        <v>0</v>
      </c>
      <c r="O19" s="28"/>
      <c r="P19" s="89">
        <f t="shared" si="3"/>
        <v>0</v>
      </c>
      <c r="Q19" s="28"/>
      <c r="R19" s="89">
        <f t="shared" si="4"/>
        <v>0</v>
      </c>
      <c r="S19" s="28"/>
      <c r="T19" s="89">
        <f t="shared" si="5"/>
        <v>0</v>
      </c>
      <c r="U19" s="28"/>
      <c r="V19" s="89">
        <f t="shared" si="6"/>
        <v>0</v>
      </c>
      <c r="X19" s="89">
        <f>'Data Input Sheets'!$H$531</f>
        <v>0</v>
      </c>
      <c r="Z19" s="89">
        <f t="shared" si="7"/>
        <v>0</v>
      </c>
      <c r="AB19" s="89">
        <f t="shared" si="8"/>
        <v>0</v>
      </c>
      <c r="AD19" s="89">
        <f t="shared" si="9"/>
        <v>0</v>
      </c>
      <c r="AE19" s="26"/>
      <c r="AF19" s="89">
        <f>ROUND(IF(H19&gt;0,'Data Input Sheets'!$H$484+('Data Input Sheets'!J399*'Schedule B-2'!D19*('Data Input Sheets'!$L$395+1.5)),0),0)</f>
        <v>0</v>
      </c>
      <c r="AH19" s="89">
        <f t="shared" si="10"/>
        <v>0</v>
      </c>
      <c r="AJ19" s="268">
        <f>'Data Input Sheets'!$H$448</f>
        <v>0</v>
      </c>
      <c r="AL19" s="89">
        <f t="shared" si="11"/>
        <v>0</v>
      </c>
      <c r="AN19" s="89">
        <f>ROUND((D19*('Data Input Sheets'!$F$511*'Data Input Sheets'!$H$498))+((F19*('Data Input Sheets'!$F$516*'Data Input Sheets'!$H$498))),0)</f>
        <v>0</v>
      </c>
      <c r="AP19" s="89">
        <f t="shared" si="14"/>
        <v>0</v>
      </c>
      <c r="AR19" s="29">
        <f>'Data Input Sheets'!H268</f>
        <v>0</v>
      </c>
      <c r="AT19" s="89">
        <f t="shared" si="12"/>
        <v>0</v>
      </c>
    </row>
    <row r="20" spans="1:46" ht="12.75">
      <c r="A20" s="197" t="str">
        <f>'Data Input Sheets'!D269</f>
        <v>Intermediate 3</v>
      </c>
      <c r="D20" s="32">
        <f>'Data Input Sheets'!H342</f>
        <v>0</v>
      </c>
      <c r="F20" s="32">
        <f t="shared" si="13"/>
        <v>0</v>
      </c>
      <c r="H20" s="89">
        <f>ROUND((D20*'Data Input Sheets'!F400*52)+('Schedule B-2'!F20*'Data Input Sheets'!H400*52),0)</f>
        <v>0</v>
      </c>
      <c r="J20" s="89">
        <f t="shared" si="0"/>
        <v>0</v>
      </c>
      <c r="K20" s="28"/>
      <c r="L20" s="89">
        <f t="shared" si="1"/>
        <v>0</v>
      </c>
      <c r="M20" s="28"/>
      <c r="N20" s="89">
        <f t="shared" si="2"/>
        <v>0</v>
      </c>
      <c r="O20" s="28"/>
      <c r="P20" s="89">
        <f t="shared" si="3"/>
        <v>0</v>
      </c>
      <c r="Q20" s="28"/>
      <c r="R20" s="89">
        <f t="shared" si="4"/>
        <v>0</v>
      </c>
      <c r="S20" s="28"/>
      <c r="T20" s="89">
        <f t="shared" si="5"/>
        <v>0</v>
      </c>
      <c r="U20" s="28"/>
      <c r="V20" s="89">
        <f t="shared" si="6"/>
        <v>0</v>
      </c>
      <c r="X20" s="89">
        <f>'Data Input Sheets'!$H$531</f>
        <v>0</v>
      </c>
      <c r="Z20" s="89">
        <f t="shared" si="7"/>
        <v>0</v>
      </c>
      <c r="AB20" s="89">
        <f t="shared" si="8"/>
        <v>0</v>
      </c>
      <c r="AD20" s="89">
        <f t="shared" si="9"/>
        <v>0</v>
      </c>
      <c r="AE20" s="26"/>
      <c r="AF20" s="89">
        <f>ROUND(IF(H20&gt;0,'Data Input Sheets'!$H$484+('Data Input Sheets'!J400*'Schedule B-2'!D20*('Data Input Sheets'!$L$395+1.5)),0),0)</f>
        <v>0</v>
      </c>
      <c r="AH20" s="89">
        <f t="shared" si="10"/>
        <v>0</v>
      </c>
      <c r="AJ20" s="268">
        <f>'Data Input Sheets'!$H$448</f>
        <v>0</v>
      </c>
      <c r="AL20" s="89">
        <f t="shared" si="11"/>
        <v>0</v>
      </c>
      <c r="AN20" s="89">
        <f>ROUND((D20*('Data Input Sheets'!$F$511*'Data Input Sheets'!$H$498))+((F20*('Data Input Sheets'!$F$516*'Data Input Sheets'!$H$498))),0)</f>
        <v>0</v>
      </c>
      <c r="AP20" s="89">
        <f t="shared" si="14"/>
        <v>0</v>
      </c>
      <c r="AR20" s="29">
        <f>'Data Input Sheets'!H269</f>
        <v>0</v>
      </c>
      <c r="AT20" s="89">
        <f t="shared" si="12"/>
        <v>0</v>
      </c>
    </row>
    <row r="21" spans="1:46" ht="12.75">
      <c r="A21" s="197" t="str">
        <f>'Data Input Sheets'!D270</f>
        <v>Paramedic 1</v>
      </c>
      <c r="D21" s="32">
        <f>'Data Input Sheets'!H343</f>
        <v>0</v>
      </c>
      <c r="F21" s="32">
        <f t="shared" si="13"/>
        <v>0</v>
      </c>
      <c r="H21" s="89">
        <f>ROUND((D21*'Data Input Sheets'!F401*52)+('Schedule B-2'!F21*'Data Input Sheets'!H401*52),0)</f>
        <v>0</v>
      </c>
      <c r="J21" s="89">
        <f t="shared" si="0"/>
        <v>0</v>
      </c>
      <c r="K21" s="28"/>
      <c r="L21" s="89">
        <f t="shared" si="1"/>
        <v>0</v>
      </c>
      <c r="M21" s="28"/>
      <c r="N21" s="89">
        <f t="shared" si="2"/>
        <v>0</v>
      </c>
      <c r="O21" s="28"/>
      <c r="P21" s="89">
        <f t="shared" si="3"/>
        <v>0</v>
      </c>
      <c r="Q21" s="28"/>
      <c r="R21" s="89">
        <f t="shared" si="4"/>
        <v>0</v>
      </c>
      <c r="S21" s="28"/>
      <c r="T21" s="89">
        <f t="shared" si="5"/>
        <v>0</v>
      </c>
      <c r="U21" s="28"/>
      <c r="V21" s="89">
        <f t="shared" si="6"/>
        <v>0</v>
      </c>
      <c r="X21" s="89">
        <f>'Data Input Sheets'!$H$531</f>
        <v>0</v>
      </c>
      <c r="Z21" s="89">
        <f t="shared" si="7"/>
        <v>0</v>
      </c>
      <c r="AB21" s="89">
        <f t="shared" si="8"/>
        <v>0</v>
      </c>
      <c r="AD21" s="89">
        <f t="shared" si="9"/>
        <v>0</v>
      </c>
      <c r="AE21" s="26"/>
      <c r="AF21" s="89">
        <f>ROUND(IF(H21&gt;0,'Data Input Sheets'!$H$484+('Data Input Sheets'!J401*'Schedule B-2'!D21*('Data Input Sheets'!$L$395+1.5)),0),0)</f>
        <v>0</v>
      </c>
      <c r="AH21" s="89">
        <f t="shared" si="10"/>
        <v>0</v>
      </c>
      <c r="AJ21" s="268">
        <f>'Data Input Sheets'!$H$449</f>
        <v>0</v>
      </c>
      <c r="AL21" s="89">
        <f t="shared" si="11"/>
        <v>0</v>
      </c>
      <c r="AN21" s="89">
        <f>ROUND((D21*('Data Input Sheets'!$F$511*'Data Input Sheets'!$H$498))+((F21*('Data Input Sheets'!$F$516*'Data Input Sheets'!$H$498))),0)</f>
        <v>0</v>
      </c>
      <c r="AP21" s="89">
        <f t="shared" si="14"/>
        <v>0</v>
      </c>
      <c r="AR21" s="29">
        <f>'Data Input Sheets'!H270</f>
        <v>0</v>
      </c>
      <c r="AT21" s="89">
        <f t="shared" si="12"/>
        <v>0</v>
      </c>
    </row>
    <row r="22" spans="1:46" ht="12.75">
      <c r="A22" s="197" t="str">
        <f>'Data Input Sheets'!D271</f>
        <v>Paramedic 2</v>
      </c>
      <c r="D22" s="32">
        <f>'Data Input Sheets'!H344</f>
        <v>0</v>
      </c>
      <c r="F22" s="32">
        <f t="shared" si="13"/>
        <v>0</v>
      </c>
      <c r="H22" s="89">
        <f>ROUND((D22*'Data Input Sheets'!F402*52)+('Schedule B-2'!F22*'Data Input Sheets'!H402*52),0)</f>
        <v>0</v>
      </c>
      <c r="J22" s="89">
        <f t="shared" si="0"/>
        <v>0</v>
      </c>
      <c r="K22" s="28"/>
      <c r="L22" s="89">
        <f t="shared" si="1"/>
        <v>0</v>
      </c>
      <c r="M22" s="28"/>
      <c r="N22" s="89">
        <f t="shared" si="2"/>
        <v>0</v>
      </c>
      <c r="O22" s="28"/>
      <c r="P22" s="89">
        <f t="shared" si="3"/>
        <v>0</v>
      </c>
      <c r="Q22" s="28"/>
      <c r="R22" s="89">
        <f t="shared" si="4"/>
        <v>0</v>
      </c>
      <c r="S22" s="28"/>
      <c r="T22" s="89">
        <f t="shared" si="5"/>
        <v>0</v>
      </c>
      <c r="U22" s="28"/>
      <c r="V22" s="89">
        <f t="shared" si="6"/>
        <v>0</v>
      </c>
      <c r="X22" s="89">
        <f>'Data Input Sheets'!$H$531</f>
        <v>0</v>
      </c>
      <c r="Z22" s="89">
        <f t="shared" si="7"/>
        <v>0</v>
      </c>
      <c r="AB22" s="89">
        <f t="shared" si="8"/>
        <v>0</v>
      </c>
      <c r="AD22" s="89">
        <f t="shared" si="9"/>
        <v>0</v>
      </c>
      <c r="AE22" s="26"/>
      <c r="AF22" s="89">
        <f>ROUND(IF(H22&gt;0,'Data Input Sheets'!$H$484+('Data Input Sheets'!J402*'Schedule B-2'!D22*('Data Input Sheets'!$L$395+1.5)),0),0)</f>
        <v>0</v>
      </c>
      <c r="AH22" s="89">
        <f t="shared" si="10"/>
        <v>0</v>
      </c>
      <c r="AJ22" s="268">
        <f>'Data Input Sheets'!$H$449</f>
        <v>0</v>
      </c>
      <c r="AL22" s="89">
        <f t="shared" si="11"/>
        <v>0</v>
      </c>
      <c r="AN22" s="89">
        <f>ROUND((D22*('Data Input Sheets'!$F$511*'Data Input Sheets'!$H$498))+((F22*('Data Input Sheets'!$F$516*'Data Input Sheets'!$H$498))),0)</f>
        <v>0</v>
      </c>
      <c r="AP22" s="89">
        <f t="shared" si="14"/>
        <v>0</v>
      </c>
      <c r="AR22" s="29">
        <f>'Data Input Sheets'!H271</f>
        <v>0</v>
      </c>
      <c r="AT22" s="89">
        <f t="shared" si="12"/>
        <v>0</v>
      </c>
    </row>
    <row r="23" spans="1:46" ht="12.75">
      <c r="A23" s="197" t="str">
        <f>'Data Input Sheets'!D272</f>
        <v>Paramedic 3</v>
      </c>
      <c r="D23" s="32">
        <f>'Data Input Sheets'!H345</f>
        <v>0</v>
      </c>
      <c r="F23" s="32">
        <f t="shared" si="13"/>
        <v>0</v>
      </c>
      <c r="H23" s="89">
        <f>ROUND((D23*'Data Input Sheets'!F403*52)+('Schedule B-2'!F23*'Data Input Sheets'!H403*52),0)</f>
        <v>0</v>
      </c>
      <c r="J23" s="89">
        <f t="shared" si="0"/>
        <v>0</v>
      </c>
      <c r="K23" s="28"/>
      <c r="L23" s="89">
        <f t="shared" si="1"/>
        <v>0</v>
      </c>
      <c r="M23" s="28"/>
      <c r="N23" s="89">
        <f t="shared" si="2"/>
        <v>0</v>
      </c>
      <c r="O23" s="28"/>
      <c r="P23" s="89">
        <f t="shared" si="3"/>
        <v>0</v>
      </c>
      <c r="Q23" s="28"/>
      <c r="R23" s="89">
        <f t="shared" si="4"/>
        <v>0</v>
      </c>
      <c r="S23" s="28"/>
      <c r="T23" s="89">
        <f t="shared" si="5"/>
        <v>0</v>
      </c>
      <c r="U23" s="28"/>
      <c r="V23" s="89">
        <f t="shared" si="6"/>
        <v>0</v>
      </c>
      <c r="X23" s="89">
        <f>'Data Input Sheets'!$H$531</f>
        <v>0</v>
      </c>
      <c r="Z23" s="89">
        <f t="shared" si="7"/>
        <v>0</v>
      </c>
      <c r="AB23" s="89">
        <f t="shared" si="8"/>
        <v>0</v>
      </c>
      <c r="AD23" s="89">
        <f t="shared" si="9"/>
        <v>0</v>
      </c>
      <c r="AE23" s="26"/>
      <c r="AF23" s="89">
        <f>ROUND(IF(H23&gt;0,'Data Input Sheets'!$H$484+('Data Input Sheets'!J403*'Schedule B-2'!D23*('Data Input Sheets'!$L$395+1.5)),0),0)</f>
        <v>0</v>
      </c>
      <c r="AH23" s="89">
        <f t="shared" si="10"/>
        <v>0</v>
      </c>
      <c r="AJ23" s="268">
        <f>'Data Input Sheets'!$H$449</f>
        <v>0</v>
      </c>
      <c r="AL23" s="89">
        <f t="shared" si="11"/>
        <v>0</v>
      </c>
      <c r="AN23" s="89">
        <f>ROUND((D23*('Data Input Sheets'!$F$511*'Data Input Sheets'!$H$498))+((F23*('Data Input Sheets'!$F$516*'Data Input Sheets'!$H$498))),0)</f>
        <v>0</v>
      </c>
      <c r="AP23" s="89">
        <f t="shared" si="14"/>
        <v>0</v>
      </c>
      <c r="AR23" s="29">
        <f>'Data Input Sheets'!H272</f>
        <v>0</v>
      </c>
      <c r="AT23" s="89">
        <f t="shared" si="12"/>
        <v>0</v>
      </c>
    </row>
    <row r="24" spans="1:46" ht="12.75">
      <c r="A24" s="197" t="str">
        <f>'Data Input Sheets'!D273</f>
        <v>Nurse 1</v>
      </c>
      <c r="D24" s="32">
        <f>'Data Input Sheets'!H346</f>
        <v>0</v>
      </c>
      <c r="F24" s="32">
        <f t="shared" si="13"/>
        <v>0</v>
      </c>
      <c r="H24" s="89">
        <f>ROUND((D24*'Data Input Sheets'!F404*52)+('Schedule B-2'!F24*'Data Input Sheets'!H404*52),0)</f>
        <v>0</v>
      </c>
      <c r="J24" s="89">
        <f t="shared" si="0"/>
        <v>0</v>
      </c>
      <c r="K24" s="28"/>
      <c r="L24" s="89">
        <f t="shared" si="1"/>
        <v>0</v>
      </c>
      <c r="M24" s="28"/>
      <c r="N24" s="89">
        <f t="shared" si="2"/>
        <v>0</v>
      </c>
      <c r="O24" s="28"/>
      <c r="P24" s="89">
        <f t="shared" si="3"/>
        <v>0</v>
      </c>
      <c r="Q24" s="28"/>
      <c r="R24" s="89">
        <f t="shared" si="4"/>
        <v>0</v>
      </c>
      <c r="S24" s="28"/>
      <c r="T24" s="89">
        <f t="shared" si="5"/>
        <v>0</v>
      </c>
      <c r="U24" s="28"/>
      <c r="V24" s="89">
        <f t="shared" si="6"/>
        <v>0</v>
      </c>
      <c r="X24" s="89">
        <f>'Data Input Sheets'!$H$531</f>
        <v>0</v>
      </c>
      <c r="Z24" s="89">
        <f t="shared" si="7"/>
        <v>0</v>
      </c>
      <c r="AB24" s="89">
        <f t="shared" si="8"/>
        <v>0</v>
      </c>
      <c r="AD24" s="89">
        <f t="shared" si="9"/>
        <v>0</v>
      </c>
      <c r="AE24" s="26"/>
      <c r="AF24" s="89">
        <f>ROUND(IF(H24&gt;0,'Data Input Sheets'!$H$484+('Data Input Sheets'!J404*'Schedule B-2'!D24*('Data Input Sheets'!$L$395+1.5)),0),0)</f>
        <v>0</v>
      </c>
      <c r="AH24" s="89">
        <f t="shared" si="10"/>
        <v>0</v>
      </c>
      <c r="AJ24" s="268">
        <f>'Data Input Sheets'!$H$450</f>
        <v>0</v>
      </c>
      <c r="AL24" s="89">
        <f t="shared" si="11"/>
        <v>0</v>
      </c>
      <c r="AN24" s="89">
        <f>ROUND((D24*('Data Input Sheets'!$F$511*'Data Input Sheets'!$H$498))+((F24*('Data Input Sheets'!$F$516*'Data Input Sheets'!$H$498))),0)</f>
        <v>0</v>
      </c>
      <c r="AP24" s="89">
        <f>H24+V24+X24+AH24+AL24+AN24</f>
        <v>0</v>
      </c>
      <c r="AR24" s="29">
        <f>'Data Input Sheets'!H273</f>
        <v>0</v>
      </c>
      <c r="AT24" s="89">
        <f t="shared" si="12"/>
        <v>0</v>
      </c>
    </row>
    <row r="25" spans="1:46" ht="12.75">
      <c r="A25" s="197" t="str">
        <f>'Data Input Sheets'!D274</f>
        <v>Nurse 2</v>
      </c>
      <c r="D25" s="32">
        <f>'Data Input Sheets'!H347</f>
        <v>0</v>
      </c>
      <c r="F25" s="32">
        <f t="shared" si="13"/>
        <v>0</v>
      </c>
      <c r="H25" s="89">
        <f>ROUND((D25*'Data Input Sheets'!F405*52)+('Schedule B-2'!F25*'Data Input Sheets'!H405*52),0)</f>
        <v>0</v>
      </c>
      <c r="J25" s="89">
        <f t="shared" si="0"/>
        <v>0</v>
      </c>
      <c r="K25" s="28"/>
      <c r="L25" s="89">
        <f t="shared" si="1"/>
        <v>0</v>
      </c>
      <c r="M25" s="28"/>
      <c r="N25" s="89">
        <f t="shared" si="2"/>
        <v>0</v>
      </c>
      <c r="O25" s="28"/>
      <c r="P25" s="89">
        <f t="shared" si="3"/>
        <v>0</v>
      </c>
      <c r="Q25" s="28"/>
      <c r="R25" s="89">
        <f t="shared" si="4"/>
        <v>0</v>
      </c>
      <c r="S25" s="28"/>
      <c r="T25" s="89">
        <f t="shared" si="5"/>
        <v>0</v>
      </c>
      <c r="U25" s="28"/>
      <c r="V25" s="89">
        <f t="shared" si="6"/>
        <v>0</v>
      </c>
      <c r="X25" s="89">
        <f>'Data Input Sheets'!$H$531</f>
        <v>0</v>
      </c>
      <c r="Z25" s="89">
        <f t="shared" si="7"/>
        <v>0</v>
      </c>
      <c r="AB25" s="89">
        <f t="shared" si="8"/>
        <v>0</v>
      </c>
      <c r="AD25" s="89">
        <f t="shared" si="9"/>
        <v>0</v>
      </c>
      <c r="AE25" s="26"/>
      <c r="AF25" s="89">
        <f>ROUND(IF(H25&gt;0,'Data Input Sheets'!$H$484+('Data Input Sheets'!J405*'Schedule B-2'!D25*('Data Input Sheets'!$L$395+1.5)),0),0)</f>
        <v>0</v>
      </c>
      <c r="AH25" s="89">
        <f t="shared" si="10"/>
        <v>0</v>
      </c>
      <c r="AJ25" s="268">
        <f>'Data Input Sheets'!$H$450</f>
        <v>0</v>
      </c>
      <c r="AL25" s="89">
        <f t="shared" si="11"/>
        <v>0</v>
      </c>
      <c r="AN25" s="89">
        <f>ROUND((D25*('Data Input Sheets'!$F$511*'Data Input Sheets'!$H$498))+((F25*('Data Input Sheets'!$F$516*'Data Input Sheets'!$H$498))),0)</f>
        <v>0</v>
      </c>
      <c r="AP25" s="89">
        <f t="shared" si="14"/>
        <v>0</v>
      </c>
      <c r="AR25" s="29">
        <f>'Data Input Sheets'!H274</f>
        <v>0</v>
      </c>
      <c r="AT25" s="89">
        <f t="shared" si="12"/>
        <v>0</v>
      </c>
    </row>
    <row r="26" spans="1:46" ht="12.75">
      <c r="A26" s="197" t="str">
        <f>'Data Input Sheets'!D275</f>
        <v>Nurse 3</v>
      </c>
      <c r="D26" s="32">
        <f>'Data Input Sheets'!H348</f>
        <v>0</v>
      </c>
      <c r="F26" s="32">
        <f t="shared" si="13"/>
        <v>0</v>
      </c>
      <c r="H26" s="89">
        <f>ROUND((D26*'Data Input Sheets'!F406*52)+('Schedule B-2'!F26*'Data Input Sheets'!H406*52),0)</f>
        <v>0</v>
      </c>
      <c r="J26" s="89">
        <f t="shared" si="0"/>
        <v>0</v>
      </c>
      <c r="K26" s="28"/>
      <c r="L26" s="89">
        <f t="shared" si="1"/>
        <v>0</v>
      </c>
      <c r="M26" s="28"/>
      <c r="N26" s="89">
        <f t="shared" si="2"/>
        <v>0</v>
      </c>
      <c r="O26" s="28"/>
      <c r="P26" s="89">
        <f t="shared" si="3"/>
        <v>0</v>
      </c>
      <c r="Q26" s="28"/>
      <c r="R26" s="89">
        <f t="shared" si="4"/>
        <v>0</v>
      </c>
      <c r="S26" s="28"/>
      <c r="T26" s="89">
        <f t="shared" si="5"/>
        <v>0</v>
      </c>
      <c r="U26" s="28"/>
      <c r="V26" s="89">
        <f t="shared" si="6"/>
        <v>0</v>
      </c>
      <c r="X26" s="89">
        <f>'Data Input Sheets'!$H$531</f>
        <v>0</v>
      </c>
      <c r="Z26" s="89">
        <f t="shared" si="7"/>
        <v>0</v>
      </c>
      <c r="AB26" s="89">
        <f t="shared" si="8"/>
        <v>0</v>
      </c>
      <c r="AD26" s="89">
        <f t="shared" si="9"/>
        <v>0</v>
      </c>
      <c r="AE26" s="26"/>
      <c r="AF26" s="89">
        <f>ROUND(IF(H26&gt;0,'Data Input Sheets'!$H$484+('Data Input Sheets'!J406*'Schedule B-2'!D26*('Data Input Sheets'!$L$395+1.5)),0),0)</f>
        <v>0</v>
      </c>
      <c r="AH26" s="89">
        <f t="shared" si="10"/>
        <v>0</v>
      </c>
      <c r="AJ26" s="268">
        <f>'Data Input Sheets'!$H$450</f>
        <v>0</v>
      </c>
      <c r="AL26" s="89">
        <f t="shared" si="11"/>
        <v>0</v>
      </c>
      <c r="AN26" s="89">
        <f>ROUND((D26*('Data Input Sheets'!$F$511*'Data Input Sheets'!$H$498))+((F26*('Data Input Sheets'!$F$516*'Data Input Sheets'!$H$498))),0)</f>
        <v>0</v>
      </c>
      <c r="AP26" s="89">
        <f t="shared" si="14"/>
        <v>0</v>
      </c>
      <c r="AR26" s="29">
        <f>'Data Input Sheets'!H275</f>
        <v>0</v>
      </c>
      <c r="AT26" s="89">
        <f t="shared" si="12"/>
        <v>0</v>
      </c>
    </row>
    <row r="27" spans="1:46" ht="12.75">
      <c r="A27" s="197" t="str">
        <f>'Data Input Sheets'!D276</f>
        <v>Call-Taker 1</v>
      </c>
      <c r="D27" s="32">
        <f>'Data Input Sheets'!H349</f>
        <v>0</v>
      </c>
      <c r="F27" s="32">
        <f t="shared" si="13"/>
        <v>0</v>
      </c>
      <c r="H27" s="89">
        <f>ROUND((D27*'Data Input Sheets'!F407*52)+('Schedule B-2'!F27*'Data Input Sheets'!H407*52),0)</f>
        <v>0</v>
      </c>
      <c r="J27" s="89">
        <f t="shared" si="0"/>
        <v>0</v>
      </c>
      <c r="K27" s="28"/>
      <c r="L27" s="89">
        <f t="shared" si="1"/>
        <v>0</v>
      </c>
      <c r="M27" s="28"/>
      <c r="N27" s="89">
        <f t="shared" si="2"/>
        <v>0</v>
      </c>
      <c r="O27" s="28"/>
      <c r="P27" s="89">
        <f t="shared" si="3"/>
        <v>0</v>
      </c>
      <c r="Q27" s="28"/>
      <c r="R27" s="89">
        <f t="shared" si="4"/>
        <v>0</v>
      </c>
      <c r="S27" s="28"/>
      <c r="T27" s="89">
        <f t="shared" si="5"/>
        <v>0</v>
      </c>
      <c r="U27" s="28"/>
      <c r="V27" s="89">
        <f t="shared" si="6"/>
        <v>0</v>
      </c>
      <c r="X27" s="89">
        <f>'Data Input Sheets'!$H$531</f>
        <v>0</v>
      </c>
      <c r="Z27" s="89">
        <f t="shared" si="7"/>
        <v>0</v>
      </c>
      <c r="AB27" s="89">
        <f t="shared" si="8"/>
        <v>0</v>
      </c>
      <c r="AD27" s="89">
        <f t="shared" si="9"/>
        <v>0</v>
      </c>
      <c r="AE27" s="26"/>
      <c r="AF27" s="89">
        <f>ROUND(IF(H27&gt;0,'Data Input Sheets'!$H$484+('Data Input Sheets'!J407*'Schedule B-2'!D27*('Data Input Sheets'!$L$395+1.5)),0),0)</f>
        <v>0</v>
      </c>
      <c r="AH27" s="89">
        <f t="shared" si="10"/>
        <v>0</v>
      </c>
      <c r="AJ27" s="268">
        <f>'Data Input Sheets'!$H$451</f>
        <v>0</v>
      </c>
      <c r="AL27" s="89">
        <f t="shared" si="11"/>
        <v>0</v>
      </c>
      <c r="AN27" s="89">
        <f>ROUND((D27*('Data Input Sheets'!$F$511*'Data Input Sheets'!$H$498))+((F27*('Data Input Sheets'!$F$516*'Data Input Sheets'!$H$498))),0)</f>
        <v>0</v>
      </c>
      <c r="AP27" s="89">
        <f t="shared" si="14"/>
        <v>0</v>
      </c>
      <c r="AR27" s="29">
        <f>'Data Input Sheets'!H276</f>
        <v>0</v>
      </c>
      <c r="AT27" s="89">
        <f t="shared" si="12"/>
        <v>0</v>
      </c>
    </row>
    <row r="28" spans="1:46" ht="12.75">
      <c r="A28" s="197" t="str">
        <f>'Data Input Sheets'!D277</f>
        <v>Call-Taker 2</v>
      </c>
      <c r="D28" s="32">
        <f>'Data Input Sheets'!H350</f>
        <v>0</v>
      </c>
      <c r="F28" s="32">
        <f t="shared" si="13"/>
        <v>0</v>
      </c>
      <c r="H28" s="89">
        <f>ROUND((D28*'Data Input Sheets'!F408*52)+('Schedule B-2'!F28*'Data Input Sheets'!H408*52),0)</f>
        <v>0</v>
      </c>
      <c r="J28" s="89">
        <f t="shared" si="0"/>
        <v>0</v>
      </c>
      <c r="K28" s="28"/>
      <c r="L28" s="89">
        <f t="shared" si="1"/>
        <v>0</v>
      </c>
      <c r="M28" s="28"/>
      <c r="N28" s="89">
        <f t="shared" si="2"/>
        <v>0</v>
      </c>
      <c r="O28" s="28"/>
      <c r="P28" s="89">
        <f t="shared" si="3"/>
        <v>0</v>
      </c>
      <c r="Q28" s="28"/>
      <c r="R28" s="89">
        <f t="shared" si="4"/>
        <v>0</v>
      </c>
      <c r="S28" s="28"/>
      <c r="T28" s="89">
        <f t="shared" si="5"/>
        <v>0</v>
      </c>
      <c r="U28" s="28"/>
      <c r="V28" s="89">
        <f t="shared" si="6"/>
        <v>0</v>
      </c>
      <c r="X28" s="89">
        <f>'Data Input Sheets'!$H$531</f>
        <v>0</v>
      </c>
      <c r="Z28" s="89">
        <f t="shared" si="7"/>
        <v>0</v>
      </c>
      <c r="AB28" s="89">
        <f t="shared" si="8"/>
        <v>0</v>
      </c>
      <c r="AD28" s="89">
        <f t="shared" si="9"/>
        <v>0</v>
      </c>
      <c r="AE28" s="26"/>
      <c r="AF28" s="89">
        <f>ROUND(IF(H28&gt;0,'Data Input Sheets'!$H$484+('Data Input Sheets'!J408*'Schedule B-2'!D28*('Data Input Sheets'!$L$395+1.5)),0),0)</f>
        <v>0</v>
      </c>
      <c r="AH28" s="89">
        <f t="shared" si="10"/>
        <v>0</v>
      </c>
      <c r="AJ28" s="268">
        <f>'Data Input Sheets'!$H$451</f>
        <v>0</v>
      </c>
      <c r="AL28" s="89">
        <f t="shared" si="11"/>
        <v>0</v>
      </c>
      <c r="AN28" s="89">
        <f>ROUND((D28*('Data Input Sheets'!$F$511*'Data Input Sheets'!$H$498))+((F28*('Data Input Sheets'!$F$516*'Data Input Sheets'!$H$498))),0)</f>
        <v>0</v>
      </c>
      <c r="AP28" s="89">
        <f t="shared" si="14"/>
        <v>0</v>
      </c>
      <c r="AR28" s="29">
        <f>'Data Input Sheets'!H277</f>
        <v>0</v>
      </c>
      <c r="AT28" s="89">
        <f t="shared" si="12"/>
        <v>0</v>
      </c>
    </row>
    <row r="29" spans="1:46" ht="12.75">
      <c r="A29" s="197" t="str">
        <f>'Data Input Sheets'!D278</f>
        <v>Call-Taker 3</v>
      </c>
      <c r="D29" s="32">
        <f>'Data Input Sheets'!H351</f>
        <v>0</v>
      </c>
      <c r="F29" s="32">
        <f t="shared" si="13"/>
        <v>0</v>
      </c>
      <c r="H29" s="89">
        <f>ROUND((D29*'Data Input Sheets'!F409*52)+('Schedule B-2'!F29*'Data Input Sheets'!H409*52),0)</f>
        <v>0</v>
      </c>
      <c r="J29" s="89">
        <f t="shared" si="0"/>
        <v>0</v>
      </c>
      <c r="K29" s="28"/>
      <c r="L29" s="89">
        <f t="shared" si="1"/>
        <v>0</v>
      </c>
      <c r="M29" s="28"/>
      <c r="N29" s="89">
        <f t="shared" si="2"/>
        <v>0</v>
      </c>
      <c r="O29" s="28"/>
      <c r="P29" s="89">
        <f t="shared" si="3"/>
        <v>0</v>
      </c>
      <c r="Q29" s="28"/>
      <c r="R29" s="89">
        <f t="shared" si="4"/>
        <v>0</v>
      </c>
      <c r="S29" s="28"/>
      <c r="T29" s="89">
        <f t="shared" si="5"/>
        <v>0</v>
      </c>
      <c r="U29" s="28"/>
      <c r="V29" s="89">
        <f t="shared" si="6"/>
        <v>0</v>
      </c>
      <c r="X29" s="89">
        <f>'Data Input Sheets'!$H$531</f>
        <v>0</v>
      </c>
      <c r="Z29" s="89">
        <f t="shared" si="7"/>
        <v>0</v>
      </c>
      <c r="AB29" s="89">
        <f t="shared" si="8"/>
        <v>0</v>
      </c>
      <c r="AD29" s="89">
        <f t="shared" si="9"/>
        <v>0</v>
      </c>
      <c r="AE29" s="26"/>
      <c r="AF29" s="89">
        <f>ROUND(IF(H29&gt;0,'Data Input Sheets'!$H$484+('Data Input Sheets'!J409*'Schedule B-2'!D29*('Data Input Sheets'!$L$395+1.5)),0),0)</f>
        <v>0</v>
      </c>
      <c r="AH29" s="89">
        <f t="shared" si="10"/>
        <v>0</v>
      </c>
      <c r="AJ29" s="268">
        <f>'Data Input Sheets'!$H$451</f>
        <v>0</v>
      </c>
      <c r="AL29" s="89">
        <f t="shared" si="11"/>
        <v>0</v>
      </c>
      <c r="AN29" s="89">
        <f>ROUND((D29*('Data Input Sheets'!$F$511*'Data Input Sheets'!$H$498))+((F29*('Data Input Sheets'!$F$516*'Data Input Sheets'!$H$498))),0)</f>
        <v>0</v>
      </c>
      <c r="AP29" s="89">
        <f t="shared" si="14"/>
        <v>0</v>
      </c>
      <c r="AR29" s="29">
        <f>'Data Input Sheets'!H278</f>
        <v>0</v>
      </c>
      <c r="AT29" s="89">
        <f t="shared" si="12"/>
        <v>0</v>
      </c>
    </row>
    <row r="30" spans="1:46" ht="12.75">
      <c r="A30" s="197" t="str">
        <f>'Data Input Sheets'!D279</f>
        <v>Dispatcher 1</v>
      </c>
      <c r="D30" s="32">
        <f>'Data Input Sheets'!H352</f>
        <v>0</v>
      </c>
      <c r="F30" s="32">
        <f t="shared" si="13"/>
        <v>0</v>
      </c>
      <c r="H30" s="89">
        <f>ROUND((D30*'Data Input Sheets'!F410*52)+('Schedule B-2'!F30*'Data Input Sheets'!H410*52),0)</f>
        <v>0</v>
      </c>
      <c r="J30" s="89">
        <f t="shared" si="0"/>
        <v>0</v>
      </c>
      <c r="K30" s="28"/>
      <c r="L30" s="89">
        <f t="shared" si="1"/>
        <v>0</v>
      </c>
      <c r="M30" s="28"/>
      <c r="N30" s="89">
        <f t="shared" si="2"/>
        <v>0</v>
      </c>
      <c r="O30" s="28"/>
      <c r="P30" s="89">
        <f t="shared" si="3"/>
        <v>0</v>
      </c>
      <c r="Q30" s="28"/>
      <c r="R30" s="89">
        <f t="shared" si="4"/>
        <v>0</v>
      </c>
      <c r="S30" s="28"/>
      <c r="T30" s="89">
        <f t="shared" si="5"/>
        <v>0</v>
      </c>
      <c r="U30" s="28"/>
      <c r="V30" s="89">
        <f t="shared" si="6"/>
        <v>0</v>
      </c>
      <c r="X30" s="89">
        <f>'Data Input Sheets'!$H$531</f>
        <v>0</v>
      </c>
      <c r="Z30" s="89">
        <f t="shared" si="7"/>
        <v>0</v>
      </c>
      <c r="AB30" s="89">
        <f t="shared" si="8"/>
        <v>0</v>
      </c>
      <c r="AD30" s="89">
        <f t="shared" si="9"/>
        <v>0</v>
      </c>
      <c r="AE30" s="26"/>
      <c r="AF30" s="89">
        <f>ROUND(IF(H30&gt;0,'Data Input Sheets'!$H$484+('Data Input Sheets'!J410*'Schedule B-2'!D30*('Data Input Sheets'!$L$395+1.5)),0),0)</f>
        <v>0</v>
      </c>
      <c r="AH30" s="89">
        <f t="shared" si="10"/>
        <v>0</v>
      </c>
      <c r="AJ30" s="268">
        <f>'Data Input Sheets'!$H$452</f>
        <v>0</v>
      </c>
      <c r="AL30" s="89">
        <f t="shared" si="11"/>
        <v>0</v>
      </c>
      <c r="AN30" s="89">
        <f>ROUND((D30*('Data Input Sheets'!$F$511*'Data Input Sheets'!$H$498))+((F30*('Data Input Sheets'!$F$516*'Data Input Sheets'!$H$498))),0)</f>
        <v>0</v>
      </c>
      <c r="AP30" s="89">
        <f t="shared" si="14"/>
        <v>0</v>
      </c>
      <c r="AR30" s="29">
        <f>'Data Input Sheets'!H279</f>
        <v>0</v>
      </c>
      <c r="AT30" s="89">
        <f t="shared" si="12"/>
        <v>0</v>
      </c>
    </row>
    <row r="31" spans="1:46" ht="12.75">
      <c r="A31" s="197" t="str">
        <f>'Data Input Sheets'!D280</f>
        <v>Dispatcher 2</v>
      </c>
      <c r="D31" s="32">
        <f>'Data Input Sheets'!H353</f>
        <v>0</v>
      </c>
      <c r="F31" s="32">
        <f t="shared" si="13"/>
        <v>0</v>
      </c>
      <c r="H31" s="89">
        <f>ROUND((D31*'Data Input Sheets'!F411*52)+('Schedule B-2'!F31*'Data Input Sheets'!H411*52),0)</f>
        <v>0</v>
      </c>
      <c r="J31" s="89">
        <f t="shared" si="0"/>
        <v>0</v>
      </c>
      <c r="K31" s="28"/>
      <c r="L31" s="89">
        <f t="shared" si="1"/>
        <v>0</v>
      </c>
      <c r="M31" s="28"/>
      <c r="N31" s="89">
        <f t="shared" si="2"/>
        <v>0</v>
      </c>
      <c r="O31" s="28"/>
      <c r="P31" s="89">
        <f t="shared" si="3"/>
        <v>0</v>
      </c>
      <c r="Q31" s="28"/>
      <c r="R31" s="89">
        <f t="shared" si="4"/>
        <v>0</v>
      </c>
      <c r="S31" s="28"/>
      <c r="T31" s="89">
        <f t="shared" si="5"/>
        <v>0</v>
      </c>
      <c r="U31" s="28"/>
      <c r="V31" s="89">
        <f t="shared" si="6"/>
        <v>0</v>
      </c>
      <c r="X31" s="89">
        <f>'Data Input Sheets'!$H$531</f>
        <v>0</v>
      </c>
      <c r="Z31" s="89">
        <f t="shared" si="7"/>
        <v>0</v>
      </c>
      <c r="AB31" s="89">
        <f t="shared" si="8"/>
        <v>0</v>
      </c>
      <c r="AD31" s="89">
        <f t="shared" si="9"/>
        <v>0</v>
      </c>
      <c r="AE31" s="26"/>
      <c r="AF31" s="89">
        <f>ROUND(IF(H31&gt;0,'Data Input Sheets'!$H$484+('Data Input Sheets'!J411*'Schedule B-2'!D31*('Data Input Sheets'!$L$395+1.5)),0),0)</f>
        <v>0</v>
      </c>
      <c r="AH31" s="89">
        <f t="shared" si="10"/>
        <v>0</v>
      </c>
      <c r="AJ31" s="268">
        <f>'Data Input Sheets'!$H$452</f>
        <v>0</v>
      </c>
      <c r="AL31" s="89">
        <f t="shared" si="11"/>
        <v>0</v>
      </c>
      <c r="AN31" s="89">
        <f>ROUND((D31*('Data Input Sheets'!$F$511*'Data Input Sheets'!$H$498))+((F31*('Data Input Sheets'!$F$516*'Data Input Sheets'!$H$498))),0)</f>
        <v>0</v>
      </c>
      <c r="AP31" s="89">
        <f t="shared" si="14"/>
        <v>0</v>
      </c>
      <c r="AR31" s="29">
        <f>'Data Input Sheets'!H280</f>
        <v>0</v>
      </c>
      <c r="AT31" s="89">
        <f t="shared" si="12"/>
        <v>0</v>
      </c>
    </row>
    <row r="32" spans="1:46" ht="12.75">
      <c r="A32" s="197" t="str">
        <f>'Data Input Sheets'!D281</f>
        <v>Dispatcher 3</v>
      </c>
      <c r="D32" s="32">
        <f>'Data Input Sheets'!H354</f>
        <v>0</v>
      </c>
      <c r="F32" s="32">
        <f t="shared" si="13"/>
        <v>0</v>
      </c>
      <c r="H32" s="89">
        <f>ROUND((D32*'Data Input Sheets'!F412*52)+('Schedule B-2'!F32*'Data Input Sheets'!H412*52),0)</f>
        <v>0</v>
      </c>
      <c r="J32" s="89">
        <f t="shared" si="0"/>
        <v>0</v>
      </c>
      <c r="K32" s="28"/>
      <c r="L32" s="89">
        <f t="shared" si="1"/>
        <v>0</v>
      </c>
      <c r="M32" s="28"/>
      <c r="N32" s="89">
        <f t="shared" si="2"/>
        <v>0</v>
      </c>
      <c r="O32" s="28"/>
      <c r="P32" s="89">
        <f t="shared" si="3"/>
        <v>0</v>
      </c>
      <c r="Q32" s="28"/>
      <c r="R32" s="89">
        <f t="shared" si="4"/>
        <v>0</v>
      </c>
      <c r="S32" s="28"/>
      <c r="T32" s="89">
        <f t="shared" si="5"/>
        <v>0</v>
      </c>
      <c r="U32" s="28"/>
      <c r="V32" s="89">
        <f t="shared" si="6"/>
        <v>0</v>
      </c>
      <c r="X32" s="89">
        <f>'Data Input Sheets'!$H$531</f>
        <v>0</v>
      </c>
      <c r="Z32" s="89">
        <f t="shared" si="7"/>
        <v>0</v>
      </c>
      <c r="AB32" s="89">
        <f t="shared" si="8"/>
        <v>0</v>
      </c>
      <c r="AD32" s="89">
        <f t="shared" si="9"/>
        <v>0</v>
      </c>
      <c r="AE32" s="26"/>
      <c r="AF32" s="89">
        <f>ROUND(IF(H32&gt;0,'Data Input Sheets'!$H$484+('Data Input Sheets'!J412*'Schedule B-2'!D32*('Data Input Sheets'!$L$395+1.5)),0),0)</f>
        <v>0</v>
      </c>
      <c r="AH32" s="89">
        <f t="shared" si="10"/>
        <v>0</v>
      </c>
      <c r="AJ32" s="268">
        <f>'Data Input Sheets'!$H$452</f>
        <v>0</v>
      </c>
      <c r="AL32" s="89">
        <f t="shared" si="11"/>
        <v>0</v>
      </c>
      <c r="AN32" s="89">
        <f>ROUND((D32*('Data Input Sheets'!$F$511*'Data Input Sheets'!$H$498))+((F32*('Data Input Sheets'!$F$516*'Data Input Sheets'!$H$498))),0)</f>
        <v>0</v>
      </c>
      <c r="AP32" s="89">
        <f t="shared" si="14"/>
        <v>0</v>
      </c>
      <c r="AR32" s="29">
        <f>'Data Input Sheets'!H281</f>
        <v>0</v>
      </c>
      <c r="AT32" s="89">
        <f t="shared" si="12"/>
        <v>0</v>
      </c>
    </row>
    <row r="33" spans="1:44" ht="12.75">
      <c r="A33" s="204"/>
      <c r="AR33" s="29"/>
    </row>
    <row r="34" spans="1:44" ht="12.75">
      <c r="A34" s="205" t="s">
        <v>1003</v>
      </c>
      <c r="AR34" s="29"/>
    </row>
    <row r="35" spans="1:46" ht="12.75">
      <c r="A35" s="197" t="str">
        <f>'Data Input Sheets'!D298</f>
        <v>Mechanic 1</v>
      </c>
      <c r="D35" s="32">
        <f>'Data Input Sheets'!H358</f>
        <v>0</v>
      </c>
      <c r="F35" s="32">
        <f aca="true" t="shared" si="15" ref="F35:F43">ROUND(D35*1.5,2)</f>
        <v>0</v>
      </c>
      <c r="H35" s="206">
        <f>ROUND((D35*'Data Input Sheets'!F415*52)+('Schedule B-2'!F35*'Data Input Sheets'!H415*52),0)</f>
        <v>0</v>
      </c>
      <c r="J35" s="206">
        <f aca="true" t="shared" si="16" ref="J35:J43">IF(H35&lt;87900,(ROUND($J$11*H35,0)),87900*$J$11)</f>
        <v>0</v>
      </c>
      <c r="K35" s="28"/>
      <c r="L35" s="206">
        <f aca="true" t="shared" si="17" ref="L35:L43">ROUND($L$11*H35,0)</f>
        <v>0</v>
      </c>
      <c r="M35" s="28"/>
      <c r="N35" s="206">
        <f aca="true" t="shared" si="18" ref="N35:N43">IF(H35&lt;7000,(ROUND(N$11*H35,0)),7000*$N$11)</f>
        <v>0</v>
      </c>
      <c r="O35" s="28"/>
      <c r="P35" s="206">
        <f aca="true" t="shared" si="19" ref="P35:P43">IF(H35&lt;7000,(ROUND(P$11*H35,0)),7000*$P$11)</f>
        <v>0</v>
      </c>
      <c r="Q35" s="28"/>
      <c r="R35" s="206">
        <f aca="true" t="shared" si="20" ref="R35:R43">ROUND(R$11*H35,0)</f>
        <v>0</v>
      </c>
      <c r="S35" s="28"/>
      <c r="T35" s="206">
        <f aca="true" t="shared" si="21" ref="T35:T43">ROUND(T$11*H35,0)</f>
        <v>0</v>
      </c>
      <c r="U35" s="28"/>
      <c r="V35" s="206">
        <f aca="true" t="shared" si="22" ref="V35:V43">SUM(J35:T35)</f>
        <v>0</v>
      </c>
      <c r="X35" s="285" t="s">
        <v>906</v>
      </c>
      <c r="Z35" s="206">
        <f aca="true" t="shared" si="23" ref="Z35:Z43">ROUND(H35*Z$11,0)</f>
        <v>0</v>
      </c>
      <c r="AA35" s="89"/>
      <c r="AB35" s="206">
        <f aca="true" t="shared" si="24" ref="AB35:AB43">ROUND(H35*AB$11,0)</f>
        <v>0</v>
      </c>
      <c r="AD35" s="206">
        <f aca="true" t="shared" si="25" ref="AD35:AD43">ROUND(H35*AD$11,0)</f>
        <v>0</v>
      </c>
      <c r="AE35" s="26"/>
      <c r="AF35" s="206">
        <f>ROUND(IF(H35&gt;0,'Data Input Sheets'!$H$484+('Data Input Sheets'!J415*'Schedule B-2'!D35*('Data Input Sheets'!$L$395+1.5)),0),0)</f>
        <v>0</v>
      </c>
      <c r="AH35" s="206">
        <f aca="true" t="shared" si="26" ref="AH35:AH43">SUM(Z35:AF35)</f>
        <v>0</v>
      </c>
      <c r="AJ35" s="27" t="s">
        <v>906</v>
      </c>
      <c r="AL35" s="27" t="s">
        <v>906</v>
      </c>
      <c r="AN35" s="27" t="s">
        <v>906</v>
      </c>
      <c r="AP35" s="206">
        <f>H35+V35+AH35</f>
        <v>0</v>
      </c>
      <c r="AR35" s="29">
        <f>'Data Input Sheets'!H298</f>
        <v>0</v>
      </c>
      <c r="AT35" s="206">
        <f aca="true" t="shared" si="27" ref="AT35:AT43">ROUND(AP35*AR35,0)</f>
        <v>0</v>
      </c>
    </row>
    <row r="36" spans="1:46" ht="12.75">
      <c r="A36" s="197" t="str">
        <f>'Data Input Sheets'!D299</f>
        <v>Mechanic 2</v>
      </c>
      <c r="D36" s="32">
        <f>'Data Input Sheets'!H359</f>
        <v>0</v>
      </c>
      <c r="F36" s="32">
        <f t="shared" si="15"/>
        <v>0</v>
      </c>
      <c r="H36" s="89">
        <f>ROUND((D36*'Data Input Sheets'!F416*52)+('Schedule B-2'!F36*'Data Input Sheets'!H416*52),0)</f>
        <v>0</v>
      </c>
      <c r="J36" s="89">
        <f t="shared" si="16"/>
        <v>0</v>
      </c>
      <c r="K36" s="28"/>
      <c r="L36" s="89">
        <f t="shared" si="17"/>
        <v>0</v>
      </c>
      <c r="M36" s="28"/>
      <c r="N36" s="89">
        <f t="shared" si="18"/>
        <v>0</v>
      </c>
      <c r="O36" s="28"/>
      <c r="P36" s="89">
        <f t="shared" si="19"/>
        <v>0</v>
      </c>
      <c r="Q36" s="28"/>
      <c r="R36" s="89">
        <f t="shared" si="20"/>
        <v>0</v>
      </c>
      <c r="S36" s="28"/>
      <c r="T36" s="89">
        <f t="shared" si="21"/>
        <v>0</v>
      </c>
      <c r="U36" s="28"/>
      <c r="V36" s="89">
        <f t="shared" si="22"/>
        <v>0</v>
      </c>
      <c r="X36" s="286" t="s">
        <v>906</v>
      </c>
      <c r="Z36" s="89">
        <f t="shared" si="23"/>
        <v>0</v>
      </c>
      <c r="AA36" s="89"/>
      <c r="AB36" s="89">
        <f t="shared" si="24"/>
        <v>0</v>
      </c>
      <c r="AD36" s="89">
        <f t="shared" si="25"/>
        <v>0</v>
      </c>
      <c r="AE36" s="26"/>
      <c r="AF36" s="89">
        <f>ROUND(IF(H36&gt;0,'Data Input Sheets'!$H$484+('Data Input Sheets'!J416*'Schedule B-2'!D36*('Data Input Sheets'!$L$395+1.5)),0),0)</f>
        <v>0</v>
      </c>
      <c r="AH36" s="89">
        <f t="shared" si="26"/>
        <v>0</v>
      </c>
      <c r="AJ36" s="27" t="s">
        <v>906</v>
      </c>
      <c r="AL36" s="27" t="s">
        <v>906</v>
      </c>
      <c r="AN36" s="27" t="s">
        <v>906</v>
      </c>
      <c r="AP36" s="89">
        <f aca="true" t="shared" si="28" ref="AP36:AP43">H36+V36+AH36</f>
        <v>0</v>
      </c>
      <c r="AR36" s="29">
        <f>'Data Input Sheets'!H299</f>
        <v>0</v>
      </c>
      <c r="AT36" s="89">
        <f t="shared" si="27"/>
        <v>0</v>
      </c>
    </row>
    <row r="37" spans="1:46" ht="12.75">
      <c r="A37" s="197" t="str">
        <f>'Data Input Sheets'!D300</f>
        <v>Mechanic 3</v>
      </c>
      <c r="D37" s="32">
        <f>'Data Input Sheets'!H360</f>
        <v>0</v>
      </c>
      <c r="F37" s="32">
        <f t="shared" si="15"/>
        <v>0</v>
      </c>
      <c r="H37" s="89">
        <f>ROUND((D37*'Data Input Sheets'!F417*52)+('Schedule B-2'!F37*'Data Input Sheets'!H417*52),0)</f>
        <v>0</v>
      </c>
      <c r="J37" s="89">
        <f t="shared" si="16"/>
        <v>0</v>
      </c>
      <c r="K37" s="28"/>
      <c r="L37" s="89">
        <f t="shared" si="17"/>
        <v>0</v>
      </c>
      <c r="M37" s="28"/>
      <c r="N37" s="89">
        <f t="shared" si="18"/>
        <v>0</v>
      </c>
      <c r="O37" s="28"/>
      <c r="P37" s="89">
        <f t="shared" si="19"/>
        <v>0</v>
      </c>
      <c r="Q37" s="28"/>
      <c r="R37" s="89">
        <f t="shared" si="20"/>
        <v>0</v>
      </c>
      <c r="S37" s="28"/>
      <c r="T37" s="89">
        <f t="shared" si="21"/>
        <v>0</v>
      </c>
      <c r="U37" s="28"/>
      <c r="V37" s="89">
        <f t="shared" si="22"/>
        <v>0</v>
      </c>
      <c r="X37" s="286" t="s">
        <v>906</v>
      </c>
      <c r="Z37" s="89">
        <f t="shared" si="23"/>
        <v>0</v>
      </c>
      <c r="AA37" s="89"/>
      <c r="AB37" s="89">
        <f t="shared" si="24"/>
        <v>0</v>
      </c>
      <c r="AD37" s="89">
        <f t="shared" si="25"/>
        <v>0</v>
      </c>
      <c r="AE37" s="26"/>
      <c r="AF37" s="89">
        <f>ROUND(IF(H37&gt;0,'Data Input Sheets'!$H$484+('Data Input Sheets'!J417*'Schedule B-2'!D37*('Data Input Sheets'!$L$395+1.5)),0),0)</f>
        <v>0</v>
      </c>
      <c r="AH37" s="89">
        <f t="shared" si="26"/>
        <v>0</v>
      </c>
      <c r="AJ37" s="27" t="s">
        <v>906</v>
      </c>
      <c r="AL37" s="27" t="s">
        <v>906</v>
      </c>
      <c r="AN37" s="27" t="s">
        <v>906</v>
      </c>
      <c r="AP37" s="89">
        <f t="shared" si="28"/>
        <v>0</v>
      </c>
      <c r="AR37" s="29">
        <f>'Data Input Sheets'!H300</f>
        <v>0</v>
      </c>
      <c r="AT37" s="89">
        <f t="shared" si="27"/>
        <v>0</v>
      </c>
    </row>
    <row r="38" spans="1:46" ht="12.75">
      <c r="A38" s="197" t="str">
        <f>'Data Input Sheets'!D301</f>
        <v>Restocking Technician 1</v>
      </c>
      <c r="D38" s="32">
        <f>'Data Input Sheets'!H361</f>
        <v>0</v>
      </c>
      <c r="F38" s="32">
        <f t="shared" si="15"/>
        <v>0</v>
      </c>
      <c r="H38" s="89">
        <f>ROUND((D38*'Data Input Sheets'!F418*52)+('Schedule B-2'!F38*'Data Input Sheets'!H418*52),0)</f>
        <v>0</v>
      </c>
      <c r="J38" s="89">
        <f t="shared" si="16"/>
        <v>0</v>
      </c>
      <c r="K38" s="28"/>
      <c r="L38" s="89">
        <f t="shared" si="17"/>
        <v>0</v>
      </c>
      <c r="M38" s="28"/>
      <c r="N38" s="89">
        <f t="shared" si="18"/>
        <v>0</v>
      </c>
      <c r="O38" s="28"/>
      <c r="P38" s="89">
        <f t="shared" si="19"/>
        <v>0</v>
      </c>
      <c r="Q38" s="28"/>
      <c r="R38" s="89">
        <f t="shared" si="20"/>
        <v>0</v>
      </c>
      <c r="S38" s="28"/>
      <c r="T38" s="89">
        <f t="shared" si="21"/>
        <v>0</v>
      </c>
      <c r="U38" s="28"/>
      <c r="V38" s="89">
        <f t="shared" si="22"/>
        <v>0</v>
      </c>
      <c r="X38" s="286" t="s">
        <v>906</v>
      </c>
      <c r="Z38" s="89">
        <f t="shared" si="23"/>
        <v>0</v>
      </c>
      <c r="AA38" s="89"/>
      <c r="AB38" s="89">
        <f t="shared" si="24"/>
        <v>0</v>
      </c>
      <c r="AD38" s="89">
        <f t="shared" si="25"/>
        <v>0</v>
      </c>
      <c r="AE38" s="26"/>
      <c r="AF38" s="89">
        <f>ROUND(IF(H38&gt;0,'Data Input Sheets'!$H$484+('Data Input Sheets'!J418*'Schedule B-2'!D38*('Data Input Sheets'!$L$395+1.5)),0),0)</f>
        <v>0</v>
      </c>
      <c r="AH38" s="89">
        <f t="shared" si="26"/>
        <v>0</v>
      </c>
      <c r="AJ38" s="27" t="s">
        <v>906</v>
      </c>
      <c r="AL38" s="27" t="s">
        <v>906</v>
      </c>
      <c r="AN38" s="27" t="s">
        <v>906</v>
      </c>
      <c r="AP38" s="89">
        <f t="shared" si="28"/>
        <v>0</v>
      </c>
      <c r="AR38" s="29">
        <f>'Data Input Sheets'!H301</f>
        <v>0</v>
      </c>
      <c r="AT38" s="89">
        <f t="shared" si="27"/>
        <v>0</v>
      </c>
    </row>
    <row r="39" spans="1:46" ht="12.75">
      <c r="A39" s="197" t="str">
        <f>'Data Input Sheets'!D302</f>
        <v>Restocking Technician 2</v>
      </c>
      <c r="D39" s="32">
        <f>'Data Input Sheets'!H362</f>
        <v>0</v>
      </c>
      <c r="F39" s="32">
        <f t="shared" si="15"/>
        <v>0</v>
      </c>
      <c r="H39" s="89">
        <f>ROUND((D39*'Data Input Sheets'!F419*52)+('Schedule B-2'!F39*'Data Input Sheets'!H419*52),0)</f>
        <v>0</v>
      </c>
      <c r="J39" s="89">
        <f t="shared" si="16"/>
        <v>0</v>
      </c>
      <c r="K39" s="28"/>
      <c r="L39" s="89">
        <f t="shared" si="17"/>
        <v>0</v>
      </c>
      <c r="M39" s="28"/>
      <c r="N39" s="89">
        <f t="shared" si="18"/>
        <v>0</v>
      </c>
      <c r="O39" s="28"/>
      <c r="P39" s="89">
        <f t="shared" si="19"/>
        <v>0</v>
      </c>
      <c r="Q39" s="28"/>
      <c r="R39" s="89">
        <f t="shared" si="20"/>
        <v>0</v>
      </c>
      <c r="S39" s="28"/>
      <c r="T39" s="89">
        <f t="shared" si="21"/>
        <v>0</v>
      </c>
      <c r="U39" s="28"/>
      <c r="V39" s="89">
        <f t="shared" si="22"/>
        <v>0</v>
      </c>
      <c r="X39" s="286" t="s">
        <v>906</v>
      </c>
      <c r="Z39" s="89">
        <f t="shared" si="23"/>
        <v>0</v>
      </c>
      <c r="AA39" s="89"/>
      <c r="AB39" s="89">
        <f t="shared" si="24"/>
        <v>0</v>
      </c>
      <c r="AD39" s="89">
        <f t="shared" si="25"/>
        <v>0</v>
      </c>
      <c r="AE39" s="26"/>
      <c r="AF39" s="89">
        <f>ROUND(IF(H39&gt;0,'Data Input Sheets'!$H$484+('Data Input Sheets'!J419*'Schedule B-2'!D39*('Data Input Sheets'!$L$395+1.5)),0),0)</f>
        <v>0</v>
      </c>
      <c r="AH39" s="89">
        <f t="shared" si="26"/>
        <v>0</v>
      </c>
      <c r="AJ39" s="27" t="s">
        <v>906</v>
      </c>
      <c r="AL39" s="27" t="s">
        <v>906</v>
      </c>
      <c r="AN39" s="27" t="s">
        <v>906</v>
      </c>
      <c r="AP39" s="89">
        <f t="shared" si="28"/>
        <v>0</v>
      </c>
      <c r="AR39" s="29">
        <f>'Data Input Sheets'!H302</f>
        <v>0</v>
      </c>
      <c r="AT39" s="89">
        <f t="shared" si="27"/>
        <v>0</v>
      </c>
    </row>
    <row r="40" spans="1:46" ht="12.75">
      <c r="A40" s="197" t="str">
        <f>'Data Input Sheets'!D303</f>
        <v>Restocking Technician 3</v>
      </c>
      <c r="D40" s="32">
        <f>'Data Input Sheets'!H363</f>
        <v>0</v>
      </c>
      <c r="F40" s="32">
        <f t="shared" si="15"/>
        <v>0</v>
      </c>
      <c r="H40" s="89">
        <f>ROUND((D40*'Data Input Sheets'!F420*52)+('Schedule B-2'!F40*'Data Input Sheets'!H420*52),0)</f>
        <v>0</v>
      </c>
      <c r="J40" s="89">
        <f t="shared" si="16"/>
        <v>0</v>
      </c>
      <c r="K40" s="28"/>
      <c r="L40" s="89">
        <f t="shared" si="17"/>
        <v>0</v>
      </c>
      <c r="M40" s="28"/>
      <c r="N40" s="89">
        <f t="shared" si="18"/>
        <v>0</v>
      </c>
      <c r="O40" s="28"/>
      <c r="P40" s="89">
        <f t="shared" si="19"/>
        <v>0</v>
      </c>
      <c r="Q40" s="28"/>
      <c r="R40" s="89">
        <f t="shared" si="20"/>
        <v>0</v>
      </c>
      <c r="S40" s="28"/>
      <c r="T40" s="89">
        <f t="shared" si="21"/>
        <v>0</v>
      </c>
      <c r="U40" s="28"/>
      <c r="V40" s="89">
        <f t="shared" si="22"/>
        <v>0</v>
      </c>
      <c r="X40" s="286" t="s">
        <v>906</v>
      </c>
      <c r="Z40" s="89">
        <f t="shared" si="23"/>
        <v>0</v>
      </c>
      <c r="AA40" s="89"/>
      <c r="AB40" s="89">
        <f t="shared" si="24"/>
        <v>0</v>
      </c>
      <c r="AD40" s="89">
        <f t="shared" si="25"/>
        <v>0</v>
      </c>
      <c r="AE40" s="26"/>
      <c r="AF40" s="89">
        <f>ROUND(IF(H40&gt;0,'Data Input Sheets'!$H$484+('Data Input Sheets'!J420*'Schedule B-2'!D40*('Data Input Sheets'!$L$395+1.5)),0),0)</f>
        <v>0</v>
      </c>
      <c r="AH40" s="89">
        <f t="shared" si="26"/>
        <v>0</v>
      </c>
      <c r="AJ40" s="27" t="s">
        <v>906</v>
      </c>
      <c r="AL40" s="27" t="s">
        <v>906</v>
      </c>
      <c r="AN40" s="27" t="s">
        <v>906</v>
      </c>
      <c r="AP40" s="89">
        <f t="shared" si="28"/>
        <v>0</v>
      </c>
      <c r="AR40" s="29">
        <f>'Data Input Sheets'!H303</f>
        <v>0</v>
      </c>
      <c r="AT40" s="89">
        <f t="shared" si="27"/>
        <v>0</v>
      </c>
    </row>
    <row r="41" spans="1:46" ht="12.75">
      <c r="A41" s="197" t="str">
        <f>'Data Input Sheets'!D304</f>
        <v>Other Hourly Operations Support 1</v>
      </c>
      <c r="D41" s="32">
        <f>'Data Input Sheets'!H364</f>
        <v>0</v>
      </c>
      <c r="F41" s="32">
        <f t="shared" si="15"/>
        <v>0</v>
      </c>
      <c r="H41" s="89">
        <f>ROUND((D41*'Data Input Sheets'!F421*52)+('Schedule B-2'!F41*'Data Input Sheets'!H421*52),0)</f>
        <v>0</v>
      </c>
      <c r="J41" s="89">
        <f t="shared" si="16"/>
        <v>0</v>
      </c>
      <c r="K41" s="28"/>
      <c r="L41" s="89">
        <f t="shared" si="17"/>
        <v>0</v>
      </c>
      <c r="M41" s="28"/>
      <c r="N41" s="89">
        <f t="shared" si="18"/>
        <v>0</v>
      </c>
      <c r="O41" s="28"/>
      <c r="P41" s="89">
        <f t="shared" si="19"/>
        <v>0</v>
      </c>
      <c r="Q41" s="28"/>
      <c r="R41" s="89">
        <f t="shared" si="20"/>
        <v>0</v>
      </c>
      <c r="S41" s="28"/>
      <c r="T41" s="89">
        <f t="shared" si="21"/>
        <v>0</v>
      </c>
      <c r="U41" s="28"/>
      <c r="V41" s="89">
        <f t="shared" si="22"/>
        <v>0</v>
      </c>
      <c r="X41" s="286" t="s">
        <v>906</v>
      </c>
      <c r="Z41" s="89">
        <f t="shared" si="23"/>
        <v>0</v>
      </c>
      <c r="AA41" s="89"/>
      <c r="AB41" s="89">
        <f t="shared" si="24"/>
        <v>0</v>
      </c>
      <c r="AD41" s="89">
        <f t="shared" si="25"/>
        <v>0</v>
      </c>
      <c r="AE41" s="26"/>
      <c r="AF41" s="89">
        <f>ROUND(IF(H41&gt;0,'Data Input Sheets'!$H$484+('Data Input Sheets'!J421*'Schedule B-2'!D41*('Data Input Sheets'!$L$395+1.5)),0),0)</f>
        <v>0</v>
      </c>
      <c r="AH41" s="89">
        <f t="shared" si="26"/>
        <v>0</v>
      </c>
      <c r="AJ41" s="27" t="s">
        <v>906</v>
      </c>
      <c r="AL41" s="27" t="s">
        <v>906</v>
      </c>
      <c r="AN41" s="27" t="s">
        <v>906</v>
      </c>
      <c r="AP41" s="89">
        <f t="shared" si="28"/>
        <v>0</v>
      </c>
      <c r="AR41" s="29">
        <f>'Data Input Sheets'!H304</f>
        <v>0</v>
      </c>
      <c r="AT41" s="89">
        <f t="shared" si="27"/>
        <v>0</v>
      </c>
    </row>
    <row r="42" spans="1:46" ht="12.75">
      <c r="A42" s="197" t="str">
        <f>'Data Input Sheets'!D305</f>
        <v>Other Hourly Operations Support 2</v>
      </c>
      <c r="D42" s="32">
        <f>'Data Input Sheets'!H365</f>
        <v>0</v>
      </c>
      <c r="F42" s="32">
        <f t="shared" si="15"/>
        <v>0</v>
      </c>
      <c r="H42" s="89">
        <f>ROUND((D42*'Data Input Sheets'!F422*52)+('Schedule B-2'!F42*'Data Input Sheets'!H422*52),0)</f>
        <v>0</v>
      </c>
      <c r="J42" s="89">
        <f t="shared" si="16"/>
        <v>0</v>
      </c>
      <c r="K42" s="28"/>
      <c r="L42" s="89">
        <f t="shared" si="17"/>
        <v>0</v>
      </c>
      <c r="M42" s="28"/>
      <c r="N42" s="89">
        <f t="shared" si="18"/>
        <v>0</v>
      </c>
      <c r="O42" s="28"/>
      <c r="P42" s="89">
        <f t="shared" si="19"/>
        <v>0</v>
      </c>
      <c r="Q42" s="28"/>
      <c r="R42" s="89">
        <f t="shared" si="20"/>
        <v>0</v>
      </c>
      <c r="S42" s="28"/>
      <c r="T42" s="89">
        <f t="shared" si="21"/>
        <v>0</v>
      </c>
      <c r="U42" s="28"/>
      <c r="V42" s="89">
        <f t="shared" si="22"/>
        <v>0</v>
      </c>
      <c r="X42" s="286" t="s">
        <v>906</v>
      </c>
      <c r="Z42" s="89">
        <f t="shared" si="23"/>
        <v>0</v>
      </c>
      <c r="AA42" s="89"/>
      <c r="AB42" s="89">
        <f t="shared" si="24"/>
        <v>0</v>
      </c>
      <c r="AD42" s="89">
        <f t="shared" si="25"/>
        <v>0</v>
      </c>
      <c r="AE42" s="26"/>
      <c r="AF42" s="89">
        <f>ROUND(IF(H42&gt;0,'Data Input Sheets'!$H$484+('Data Input Sheets'!J422*'Schedule B-2'!D42*('Data Input Sheets'!$L$395+1.5)),0),0)</f>
        <v>0</v>
      </c>
      <c r="AH42" s="89">
        <f t="shared" si="26"/>
        <v>0</v>
      </c>
      <c r="AJ42" s="27" t="s">
        <v>906</v>
      </c>
      <c r="AL42" s="27" t="s">
        <v>906</v>
      </c>
      <c r="AN42" s="27" t="s">
        <v>906</v>
      </c>
      <c r="AP42" s="89">
        <f t="shared" si="28"/>
        <v>0</v>
      </c>
      <c r="AR42" s="29">
        <f>'Data Input Sheets'!H305</f>
        <v>0</v>
      </c>
      <c r="AT42" s="89">
        <f t="shared" si="27"/>
        <v>0</v>
      </c>
    </row>
    <row r="43" spans="1:46" ht="12.75">
      <c r="A43" s="197" t="str">
        <f>'Data Input Sheets'!D306</f>
        <v>Other Hourly Operations Support 3</v>
      </c>
      <c r="D43" s="32">
        <f>'Data Input Sheets'!H366</f>
        <v>0</v>
      </c>
      <c r="F43" s="32">
        <f t="shared" si="15"/>
        <v>0</v>
      </c>
      <c r="H43" s="89">
        <f>ROUND((D43*'Data Input Sheets'!F423*52)+('Schedule B-2'!F43*'Data Input Sheets'!H423*52),0)</f>
        <v>0</v>
      </c>
      <c r="J43" s="89">
        <f t="shared" si="16"/>
        <v>0</v>
      </c>
      <c r="K43" s="28"/>
      <c r="L43" s="89">
        <f t="shared" si="17"/>
        <v>0</v>
      </c>
      <c r="M43" s="28"/>
      <c r="N43" s="89">
        <f t="shared" si="18"/>
        <v>0</v>
      </c>
      <c r="O43" s="28"/>
      <c r="P43" s="89">
        <f t="shared" si="19"/>
        <v>0</v>
      </c>
      <c r="Q43" s="28"/>
      <c r="R43" s="89">
        <f t="shared" si="20"/>
        <v>0</v>
      </c>
      <c r="S43" s="28"/>
      <c r="T43" s="89">
        <f t="shared" si="21"/>
        <v>0</v>
      </c>
      <c r="U43" s="28"/>
      <c r="V43" s="89">
        <f t="shared" si="22"/>
        <v>0</v>
      </c>
      <c r="X43" s="286" t="s">
        <v>906</v>
      </c>
      <c r="Z43" s="89">
        <f t="shared" si="23"/>
        <v>0</v>
      </c>
      <c r="AA43" s="89"/>
      <c r="AB43" s="89">
        <f t="shared" si="24"/>
        <v>0</v>
      </c>
      <c r="AD43" s="89">
        <f t="shared" si="25"/>
        <v>0</v>
      </c>
      <c r="AE43" s="26"/>
      <c r="AF43" s="89">
        <f>ROUND(IF(H43&gt;0,'Data Input Sheets'!$H$484+('Data Input Sheets'!J423*'Schedule B-2'!D43*('Data Input Sheets'!$L$395+1.5)),0),0)</f>
        <v>0</v>
      </c>
      <c r="AH43" s="89">
        <f t="shared" si="26"/>
        <v>0</v>
      </c>
      <c r="AJ43" s="27" t="s">
        <v>906</v>
      </c>
      <c r="AL43" s="27" t="s">
        <v>906</v>
      </c>
      <c r="AN43" s="27" t="s">
        <v>906</v>
      </c>
      <c r="AP43" s="89">
        <f t="shared" si="28"/>
        <v>0</v>
      </c>
      <c r="AR43" s="29">
        <f>'Data Input Sheets'!H306</f>
        <v>0</v>
      </c>
      <c r="AT43" s="89">
        <f t="shared" si="27"/>
        <v>0</v>
      </c>
    </row>
    <row r="44" spans="1:46" ht="12.75">
      <c r="A44" s="204"/>
      <c r="H44" s="89"/>
      <c r="J44" s="89"/>
      <c r="L44" s="89"/>
      <c r="N44" s="89"/>
      <c r="P44" s="89"/>
      <c r="R44" s="89"/>
      <c r="T44" s="89"/>
      <c r="V44" s="89"/>
      <c r="X44" s="286"/>
      <c r="Z44" s="89"/>
      <c r="AB44" s="89"/>
      <c r="AD44" s="89"/>
      <c r="AF44" s="89"/>
      <c r="AH44" s="89"/>
      <c r="AP44" s="89"/>
      <c r="AR44" s="29"/>
      <c r="AT44" s="89"/>
    </row>
    <row r="45" spans="1:46" ht="12.75">
      <c r="A45" s="205" t="s">
        <v>477</v>
      </c>
      <c r="H45" s="89"/>
      <c r="J45" s="89"/>
      <c r="L45" s="89"/>
      <c r="N45" s="89"/>
      <c r="P45" s="89"/>
      <c r="R45" s="89"/>
      <c r="T45" s="89"/>
      <c r="V45" s="89"/>
      <c r="X45" s="286"/>
      <c r="Z45" s="89"/>
      <c r="AB45" s="89"/>
      <c r="AD45" s="89"/>
      <c r="AF45" s="89"/>
      <c r="AH45" s="89"/>
      <c r="AP45" s="89"/>
      <c r="AR45" s="29"/>
      <c r="AT45" s="89"/>
    </row>
    <row r="46" spans="1:46" ht="12.75">
      <c r="A46" s="197" t="str">
        <f>'Data Input Sheets'!D322</f>
        <v>Operations Supervisor 1</v>
      </c>
      <c r="D46" s="32" t="s">
        <v>906</v>
      </c>
      <c r="F46" s="27" t="s">
        <v>906</v>
      </c>
      <c r="H46" s="206">
        <f>'Data Input Sheets'!H373</f>
        <v>0</v>
      </c>
      <c r="J46" s="206">
        <f aca="true" t="shared" si="29" ref="J46:J52">IF(H46&lt;87900,(ROUND($J$11*H46,0)),87900*$J$11)</f>
        <v>0</v>
      </c>
      <c r="K46" s="28"/>
      <c r="L46" s="206">
        <f aca="true" t="shared" si="30" ref="L46:L52">ROUND($L$11*H46,0)</f>
        <v>0</v>
      </c>
      <c r="M46" s="28"/>
      <c r="N46" s="206">
        <f aca="true" t="shared" si="31" ref="N46:N52">IF(H46&lt;7000,(ROUND(N$11*H46,0)),7000*$N$11)</f>
        <v>0</v>
      </c>
      <c r="O46" s="28"/>
      <c r="P46" s="206">
        <f aca="true" t="shared" si="32" ref="P46:P52">IF(H46&lt;7000,(ROUND(P$11*H46,0)),7000*$P$11)</f>
        <v>0</v>
      </c>
      <c r="Q46" s="28"/>
      <c r="R46" s="206">
        <f aca="true" t="shared" si="33" ref="R46:R52">ROUND(R$11*H46,0)</f>
        <v>0</v>
      </c>
      <c r="S46" s="28"/>
      <c r="T46" s="206">
        <f aca="true" t="shared" si="34" ref="T46:T52">ROUND(T$11*H46,0)</f>
        <v>0</v>
      </c>
      <c r="U46" s="28"/>
      <c r="V46" s="206">
        <f aca="true" t="shared" si="35" ref="V46:V52">SUM(J46:T46)</f>
        <v>0</v>
      </c>
      <c r="X46" s="285" t="s">
        <v>906</v>
      </c>
      <c r="Z46" s="206">
        <f aca="true" t="shared" si="36" ref="Z46:Z52">ROUND(H46*Z$11,0)</f>
        <v>0</v>
      </c>
      <c r="AA46" s="89"/>
      <c r="AB46" s="206">
        <f aca="true" t="shared" si="37" ref="AB46:AB52">ROUND(H46*AB$11,0)</f>
        <v>0</v>
      </c>
      <c r="AD46" s="206">
        <f aca="true" t="shared" si="38" ref="AD46:AD52">ROUND(H46*AD$11,0)</f>
        <v>0</v>
      </c>
      <c r="AE46" s="26"/>
      <c r="AF46" s="206">
        <f>IF(H46&gt;0,'Data Input Sheets'!$H$484,0)</f>
        <v>0</v>
      </c>
      <c r="AH46" s="206">
        <f aca="true" t="shared" si="39" ref="AH46:AH52">SUM(Z46:AF46)</f>
        <v>0</v>
      </c>
      <c r="AJ46" s="27" t="s">
        <v>906</v>
      </c>
      <c r="AL46" s="27" t="s">
        <v>906</v>
      </c>
      <c r="AN46" s="27" t="s">
        <v>906</v>
      </c>
      <c r="AP46" s="206">
        <f aca="true" t="shared" si="40" ref="AP46:AP52">H46+V46+AH46</f>
        <v>0</v>
      </c>
      <c r="AR46" s="29">
        <f>'Data Input Sheets'!H322</f>
        <v>0</v>
      </c>
      <c r="AT46" s="206">
        <f aca="true" t="shared" si="41" ref="AT46:AT52">ROUND(AP46*AR46,0)</f>
        <v>0</v>
      </c>
    </row>
    <row r="47" spans="1:46" ht="12.75">
      <c r="A47" s="197" t="str">
        <f>'Data Input Sheets'!D323</f>
        <v>Operations Supervisor 2</v>
      </c>
      <c r="D47" s="32" t="s">
        <v>906</v>
      </c>
      <c r="F47" s="27" t="s">
        <v>906</v>
      </c>
      <c r="H47" s="89">
        <f>'Data Input Sheets'!H374</f>
        <v>0</v>
      </c>
      <c r="J47" s="89">
        <f t="shared" si="29"/>
        <v>0</v>
      </c>
      <c r="K47" s="28"/>
      <c r="L47" s="89">
        <f t="shared" si="30"/>
        <v>0</v>
      </c>
      <c r="M47" s="28"/>
      <c r="N47" s="89">
        <f t="shared" si="31"/>
        <v>0</v>
      </c>
      <c r="O47" s="28"/>
      <c r="P47" s="89">
        <f t="shared" si="32"/>
        <v>0</v>
      </c>
      <c r="Q47" s="28"/>
      <c r="R47" s="89">
        <f t="shared" si="33"/>
        <v>0</v>
      </c>
      <c r="S47" s="28"/>
      <c r="T47" s="89">
        <f t="shared" si="34"/>
        <v>0</v>
      </c>
      <c r="U47" s="28"/>
      <c r="V47" s="89">
        <f t="shared" si="35"/>
        <v>0</v>
      </c>
      <c r="X47" s="286" t="s">
        <v>906</v>
      </c>
      <c r="Z47" s="89">
        <f t="shared" si="36"/>
        <v>0</v>
      </c>
      <c r="AA47" s="89"/>
      <c r="AB47" s="89">
        <f t="shared" si="37"/>
        <v>0</v>
      </c>
      <c r="AD47" s="89">
        <f t="shared" si="38"/>
        <v>0</v>
      </c>
      <c r="AE47" s="26"/>
      <c r="AF47" s="89">
        <f>IF(H47&gt;0,'Data Input Sheets'!$H$484,0)</f>
        <v>0</v>
      </c>
      <c r="AH47" s="89">
        <f t="shared" si="39"/>
        <v>0</v>
      </c>
      <c r="AJ47" s="27" t="s">
        <v>906</v>
      </c>
      <c r="AL47" s="27" t="s">
        <v>906</v>
      </c>
      <c r="AN47" s="27" t="s">
        <v>906</v>
      </c>
      <c r="AP47" s="89">
        <f t="shared" si="40"/>
        <v>0</v>
      </c>
      <c r="AR47" s="29">
        <f>'Data Input Sheets'!H323</f>
        <v>0</v>
      </c>
      <c r="AT47" s="89">
        <f t="shared" si="41"/>
        <v>0</v>
      </c>
    </row>
    <row r="48" spans="1:46" ht="12.75">
      <c r="A48" s="197" t="str">
        <f>'Data Input Sheets'!D324</f>
        <v>Operations Supervisor 3</v>
      </c>
      <c r="D48" s="32" t="s">
        <v>906</v>
      </c>
      <c r="F48" s="27" t="s">
        <v>906</v>
      </c>
      <c r="H48" s="89">
        <f>'Data Input Sheets'!H375</f>
        <v>0</v>
      </c>
      <c r="J48" s="89">
        <f t="shared" si="29"/>
        <v>0</v>
      </c>
      <c r="K48" s="28"/>
      <c r="L48" s="89">
        <f t="shared" si="30"/>
        <v>0</v>
      </c>
      <c r="M48" s="28"/>
      <c r="N48" s="89">
        <f t="shared" si="31"/>
        <v>0</v>
      </c>
      <c r="O48" s="28"/>
      <c r="P48" s="89">
        <f t="shared" si="32"/>
        <v>0</v>
      </c>
      <c r="Q48" s="28"/>
      <c r="R48" s="89">
        <f t="shared" si="33"/>
        <v>0</v>
      </c>
      <c r="S48" s="28"/>
      <c r="T48" s="89">
        <f t="shared" si="34"/>
        <v>0</v>
      </c>
      <c r="U48" s="28"/>
      <c r="V48" s="89">
        <f t="shared" si="35"/>
        <v>0</v>
      </c>
      <c r="X48" s="286" t="s">
        <v>906</v>
      </c>
      <c r="Z48" s="89">
        <f t="shared" si="36"/>
        <v>0</v>
      </c>
      <c r="AA48" s="89"/>
      <c r="AB48" s="89">
        <f t="shared" si="37"/>
        <v>0</v>
      </c>
      <c r="AD48" s="89">
        <f t="shared" si="38"/>
        <v>0</v>
      </c>
      <c r="AE48" s="26"/>
      <c r="AF48" s="89">
        <f>IF(H48&gt;0,'Data Input Sheets'!$H$484,0)</f>
        <v>0</v>
      </c>
      <c r="AH48" s="89">
        <f t="shared" si="39"/>
        <v>0</v>
      </c>
      <c r="AJ48" s="27" t="s">
        <v>906</v>
      </c>
      <c r="AL48" s="27" t="s">
        <v>906</v>
      </c>
      <c r="AN48" s="27" t="s">
        <v>906</v>
      </c>
      <c r="AP48" s="89">
        <f t="shared" si="40"/>
        <v>0</v>
      </c>
      <c r="AR48" s="29">
        <f>'Data Input Sheets'!H324</f>
        <v>0</v>
      </c>
      <c r="AT48" s="89">
        <f t="shared" si="41"/>
        <v>0</v>
      </c>
    </row>
    <row r="49" spans="1:46" ht="12.75">
      <c r="A49" s="197" t="str">
        <f>'Data Input Sheets'!D325</f>
        <v>Medical Communications Center Supervisor 1</v>
      </c>
      <c r="D49" s="32" t="s">
        <v>906</v>
      </c>
      <c r="F49" s="27" t="s">
        <v>906</v>
      </c>
      <c r="H49" s="89">
        <f>'Data Input Sheets'!H376</f>
        <v>0</v>
      </c>
      <c r="J49" s="89">
        <f t="shared" si="29"/>
        <v>0</v>
      </c>
      <c r="K49" s="28"/>
      <c r="L49" s="89">
        <f t="shared" si="30"/>
        <v>0</v>
      </c>
      <c r="M49" s="28"/>
      <c r="N49" s="89">
        <f t="shared" si="31"/>
        <v>0</v>
      </c>
      <c r="O49" s="28"/>
      <c r="P49" s="89">
        <f t="shared" si="32"/>
        <v>0</v>
      </c>
      <c r="Q49" s="28"/>
      <c r="R49" s="89">
        <f t="shared" si="33"/>
        <v>0</v>
      </c>
      <c r="S49" s="28"/>
      <c r="T49" s="89">
        <f t="shared" si="34"/>
        <v>0</v>
      </c>
      <c r="U49" s="28"/>
      <c r="V49" s="89">
        <f t="shared" si="35"/>
        <v>0</v>
      </c>
      <c r="X49" s="286" t="s">
        <v>906</v>
      </c>
      <c r="Z49" s="89">
        <f t="shared" si="36"/>
        <v>0</v>
      </c>
      <c r="AA49" s="89"/>
      <c r="AB49" s="89">
        <f t="shared" si="37"/>
        <v>0</v>
      </c>
      <c r="AD49" s="89">
        <f t="shared" si="38"/>
        <v>0</v>
      </c>
      <c r="AE49" s="26"/>
      <c r="AF49" s="89">
        <f>IF(H49&gt;0,'Data Input Sheets'!$H$484,0)</f>
        <v>0</v>
      </c>
      <c r="AH49" s="89">
        <f t="shared" si="39"/>
        <v>0</v>
      </c>
      <c r="AJ49" s="27" t="s">
        <v>906</v>
      </c>
      <c r="AL49" s="27" t="s">
        <v>906</v>
      </c>
      <c r="AN49" s="27" t="s">
        <v>906</v>
      </c>
      <c r="AP49" s="89">
        <f t="shared" si="40"/>
        <v>0</v>
      </c>
      <c r="AR49" s="29">
        <f>'Data Input Sheets'!H325</f>
        <v>0</v>
      </c>
      <c r="AT49" s="89">
        <f t="shared" si="41"/>
        <v>0</v>
      </c>
    </row>
    <row r="50" spans="1:46" ht="12.75">
      <c r="A50" s="197" t="str">
        <f>'Data Input Sheets'!D326</f>
        <v>Medical Communications Center Supervisor 2</v>
      </c>
      <c r="D50" s="32" t="s">
        <v>906</v>
      </c>
      <c r="F50" s="27" t="s">
        <v>906</v>
      </c>
      <c r="H50" s="89">
        <f>'Data Input Sheets'!H377</f>
        <v>0</v>
      </c>
      <c r="J50" s="89">
        <f t="shared" si="29"/>
        <v>0</v>
      </c>
      <c r="K50" s="28"/>
      <c r="L50" s="89">
        <f t="shared" si="30"/>
        <v>0</v>
      </c>
      <c r="M50" s="28"/>
      <c r="N50" s="89">
        <f t="shared" si="31"/>
        <v>0</v>
      </c>
      <c r="O50" s="28"/>
      <c r="P50" s="89">
        <f t="shared" si="32"/>
        <v>0</v>
      </c>
      <c r="Q50" s="28"/>
      <c r="R50" s="89">
        <f t="shared" si="33"/>
        <v>0</v>
      </c>
      <c r="S50" s="28"/>
      <c r="T50" s="89">
        <f t="shared" si="34"/>
        <v>0</v>
      </c>
      <c r="U50" s="28"/>
      <c r="V50" s="89">
        <f t="shared" si="35"/>
        <v>0</v>
      </c>
      <c r="X50" s="286" t="s">
        <v>906</v>
      </c>
      <c r="Z50" s="89">
        <f t="shared" si="36"/>
        <v>0</v>
      </c>
      <c r="AA50" s="89"/>
      <c r="AB50" s="89">
        <f t="shared" si="37"/>
        <v>0</v>
      </c>
      <c r="AD50" s="89">
        <f t="shared" si="38"/>
        <v>0</v>
      </c>
      <c r="AE50" s="26"/>
      <c r="AF50" s="89">
        <f>IF(H50&gt;0,'Data Input Sheets'!$H$484,0)</f>
        <v>0</v>
      </c>
      <c r="AH50" s="89">
        <f t="shared" si="39"/>
        <v>0</v>
      </c>
      <c r="AJ50" s="27" t="s">
        <v>906</v>
      </c>
      <c r="AL50" s="27" t="s">
        <v>906</v>
      </c>
      <c r="AN50" s="27" t="s">
        <v>906</v>
      </c>
      <c r="AP50" s="89">
        <f t="shared" si="40"/>
        <v>0</v>
      </c>
      <c r="AR50" s="29">
        <f>'Data Input Sheets'!H326</f>
        <v>0</v>
      </c>
      <c r="AT50" s="89">
        <f t="shared" si="41"/>
        <v>0</v>
      </c>
    </row>
    <row r="51" spans="1:46" ht="12.75">
      <c r="A51" s="197" t="str">
        <f>'Data Input Sheets'!D327</f>
        <v>Fleet Maintenance Supervisor 1</v>
      </c>
      <c r="D51" s="32" t="s">
        <v>906</v>
      </c>
      <c r="F51" s="27" t="s">
        <v>906</v>
      </c>
      <c r="H51" s="89">
        <f>'Data Input Sheets'!H378</f>
        <v>0</v>
      </c>
      <c r="J51" s="89">
        <f t="shared" si="29"/>
        <v>0</v>
      </c>
      <c r="K51" s="28"/>
      <c r="L51" s="89">
        <f t="shared" si="30"/>
        <v>0</v>
      </c>
      <c r="M51" s="28"/>
      <c r="N51" s="89">
        <f t="shared" si="31"/>
        <v>0</v>
      </c>
      <c r="O51" s="28"/>
      <c r="P51" s="89">
        <f t="shared" si="32"/>
        <v>0</v>
      </c>
      <c r="Q51" s="28"/>
      <c r="R51" s="89">
        <f t="shared" si="33"/>
        <v>0</v>
      </c>
      <c r="S51" s="28"/>
      <c r="T51" s="89">
        <f t="shared" si="34"/>
        <v>0</v>
      </c>
      <c r="U51" s="28"/>
      <c r="V51" s="89">
        <f t="shared" si="35"/>
        <v>0</v>
      </c>
      <c r="X51" s="286" t="s">
        <v>906</v>
      </c>
      <c r="Z51" s="89">
        <f t="shared" si="36"/>
        <v>0</v>
      </c>
      <c r="AA51" s="89"/>
      <c r="AB51" s="89">
        <f t="shared" si="37"/>
        <v>0</v>
      </c>
      <c r="AD51" s="89">
        <f t="shared" si="38"/>
        <v>0</v>
      </c>
      <c r="AE51" s="26"/>
      <c r="AF51" s="89">
        <f>IF(H51&gt;0,'Data Input Sheets'!$H$484,0)</f>
        <v>0</v>
      </c>
      <c r="AH51" s="89">
        <f t="shared" si="39"/>
        <v>0</v>
      </c>
      <c r="AJ51" s="27" t="s">
        <v>906</v>
      </c>
      <c r="AL51" s="27" t="s">
        <v>906</v>
      </c>
      <c r="AN51" s="27" t="s">
        <v>906</v>
      </c>
      <c r="AP51" s="89">
        <f t="shared" si="40"/>
        <v>0</v>
      </c>
      <c r="AR51" s="29">
        <f>'Data Input Sheets'!H327</f>
        <v>0</v>
      </c>
      <c r="AT51" s="89">
        <f t="shared" si="41"/>
        <v>0</v>
      </c>
    </row>
    <row r="52" spans="1:46" ht="12.75">
      <c r="A52" s="197" t="str">
        <f>'Data Input Sheets'!D328</f>
        <v>Fleet Maintenance Supervisor 2</v>
      </c>
      <c r="D52" s="32" t="s">
        <v>906</v>
      </c>
      <c r="F52" s="27" t="s">
        <v>906</v>
      </c>
      <c r="H52" s="89">
        <f>'Data Input Sheets'!H379</f>
        <v>0</v>
      </c>
      <c r="J52" s="89">
        <f t="shared" si="29"/>
        <v>0</v>
      </c>
      <c r="K52" s="28"/>
      <c r="L52" s="89">
        <f t="shared" si="30"/>
        <v>0</v>
      </c>
      <c r="M52" s="28"/>
      <c r="N52" s="89">
        <f t="shared" si="31"/>
        <v>0</v>
      </c>
      <c r="O52" s="28"/>
      <c r="P52" s="89">
        <f t="shared" si="32"/>
        <v>0</v>
      </c>
      <c r="Q52" s="28"/>
      <c r="R52" s="89">
        <f t="shared" si="33"/>
        <v>0</v>
      </c>
      <c r="S52" s="28"/>
      <c r="T52" s="89">
        <f t="shared" si="34"/>
        <v>0</v>
      </c>
      <c r="U52" s="28"/>
      <c r="V52" s="89">
        <f t="shared" si="35"/>
        <v>0</v>
      </c>
      <c r="X52" s="286" t="s">
        <v>906</v>
      </c>
      <c r="Z52" s="89">
        <f t="shared" si="36"/>
        <v>0</v>
      </c>
      <c r="AA52" s="89"/>
      <c r="AB52" s="89">
        <f t="shared" si="37"/>
        <v>0</v>
      </c>
      <c r="AD52" s="89">
        <f t="shared" si="38"/>
        <v>0</v>
      </c>
      <c r="AE52" s="26"/>
      <c r="AF52" s="89">
        <f>IF(H52&gt;0,'Data Input Sheets'!$H$484,0)</f>
        <v>0</v>
      </c>
      <c r="AH52" s="89">
        <f t="shared" si="39"/>
        <v>0</v>
      </c>
      <c r="AJ52" s="27" t="s">
        <v>906</v>
      </c>
      <c r="AL52" s="27" t="s">
        <v>906</v>
      </c>
      <c r="AN52" s="27" t="s">
        <v>906</v>
      </c>
      <c r="AP52" s="89">
        <f t="shared" si="40"/>
        <v>0</v>
      </c>
      <c r="AR52" s="29">
        <f>'Data Input Sheets'!H328</f>
        <v>0</v>
      </c>
      <c r="AT52" s="89">
        <f t="shared" si="41"/>
        <v>0</v>
      </c>
    </row>
    <row r="53" spans="1:24" ht="12.75">
      <c r="A53" s="204"/>
      <c r="H53" s="89"/>
      <c r="J53" s="89"/>
      <c r="X53" s="287"/>
    </row>
    <row r="54" spans="1:24" ht="12.75">
      <c r="A54" s="205" t="str">
        <f>'Data Input Sheets'!D455</f>
        <v>Payments to Volunteers</v>
      </c>
      <c r="H54" s="89"/>
      <c r="X54" s="287"/>
    </row>
    <row r="55" spans="1:46" ht="12.75">
      <c r="A55" s="197" t="s">
        <v>1018</v>
      </c>
      <c r="D55" s="32"/>
      <c r="F55" s="207"/>
      <c r="H55" s="89"/>
      <c r="I55" s="89"/>
      <c r="J55" s="89"/>
      <c r="K55" s="89"/>
      <c r="L55" s="89"/>
      <c r="M55" s="89"/>
      <c r="N55" s="89"/>
      <c r="O55" s="89"/>
      <c r="P55" s="89"/>
      <c r="Q55" s="89"/>
      <c r="R55" s="89"/>
      <c r="S55" s="89"/>
      <c r="T55" s="89"/>
      <c r="U55" s="89"/>
      <c r="V55" s="89"/>
      <c r="X55" s="288"/>
      <c r="Z55" s="89"/>
      <c r="AA55" s="89"/>
      <c r="AB55" s="89"/>
      <c r="AD55" s="89"/>
      <c r="AE55" s="26"/>
      <c r="AF55" s="89"/>
      <c r="AH55" s="29"/>
      <c r="AJ55" s="29"/>
      <c r="AL55" s="29"/>
      <c r="AN55" s="29"/>
      <c r="AP55" s="29"/>
      <c r="AT55" s="89">
        <f>'Data Input Sheets'!H463</f>
        <v>0</v>
      </c>
    </row>
    <row r="56" spans="1:46" ht="12.75">
      <c r="A56" s="197"/>
      <c r="D56" s="32"/>
      <c r="F56" s="207"/>
      <c r="H56" s="89"/>
      <c r="I56" s="89"/>
      <c r="J56" s="89"/>
      <c r="K56" s="89"/>
      <c r="L56" s="89"/>
      <c r="M56" s="89"/>
      <c r="N56" s="89"/>
      <c r="O56" s="89"/>
      <c r="P56" s="89"/>
      <c r="Q56" s="89"/>
      <c r="R56" s="89"/>
      <c r="S56" s="89"/>
      <c r="T56" s="89"/>
      <c r="U56" s="89"/>
      <c r="V56" s="89"/>
      <c r="X56" s="288"/>
      <c r="Z56" s="89"/>
      <c r="AA56" s="89"/>
      <c r="AB56" s="89"/>
      <c r="AD56" s="89"/>
      <c r="AE56" s="26"/>
      <c r="AF56" s="89"/>
      <c r="AH56" s="29"/>
      <c r="AJ56" s="29"/>
      <c r="AL56" s="29"/>
      <c r="AN56" s="29"/>
      <c r="AP56" s="29"/>
      <c r="AT56" s="89"/>
    </row>
    <row r="57" spans="1:24" ht="12.75">
      <c r="A57" s="205" t="str">
        <f>'Data Input Sheets'!$D$533</f>
        <v>Miscellaneous Personnel Costs</v>
      </c>
      <c r="H57" s="89"/>
      <c r="X57" s="287"/>
    </row>
    <row r="58" spans="1:46" ht="12.75">
      <c r="A58" s="197" t="s">
        <v>1030</v>
      </c>
      <c r="D58" s="32"/>
      <c r="F58" s="207"/>
      <c r="H58" s="89"/>
      <c r="I58" s="89"/>
      <c r="J58" s="89"/>
      <c r="K58" s="89"/>
      <c r="L58" s="89"/>
      <c r="M58" s="89"/>
      <c r="N58" s="89"/>
      <c r="O58" s="89"/>
      <c r="P58" s="89"/>
      <c r="Q58" s="89"/>
      <c r="R58" s="89"/>
      <c r="S58" s="89"/>
      <c r="T58" s="89"/>
      <c r="U58" s="89"/>
      <c r="V58" s="89"/>
      <c r="X58" s="29"/>
      <c r="Z58" s="89"/>
      <c r="AA58" s="89"/>
      <c r="AB58" s="89"/>
      <c r="AD58" s="89"/>
      <c r="AE58" s="26"/>
      <c r="AF58" s="89"/>
      <c r="AH58" s="29"/>
      <c r="AJ58" s="29"/>
      <c r="AL58" s="29"/>
      <c r="AN58" s="29"/>
      <c r="AP58" s="29"/>
      <c r="AT58" s="89">
        <f>'Data Input Sheets'!H543</f>
        <v>0</v>
      </c>
    </row>
    <row r="59" spans="1:8" ht="12.75">
      <c r="A59" s="197"/>
      <c r="H59" s="89"/>
    </row>
    <row r="60" spans="1:46" ht="13.5" thickBot="1">
      <c r="A60" s="120"/>
      <c r="B60" s="208" t="s">
        <v>853</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0"/>
      <c r="AA60" s="120"/>
      <c r="AB60" s="120"/>
      <c r="AC60" s="120"/>
      <c r="AD60" s="120"/>
      <c r="AE60" s="120"/>
      <c r="AF60" s="120"/>
      <c r="AG60" s="120"/>
      <c r="AH60" s="120"/>
      <c r="AI60" s="120"/>
      <c r="AJ60" s="120"/>
      <c r="AK60" s="120"/>
      <c r="AL60" s="120"/>
      <c r="AM60" s="120"/>
      <c r="AN60" s="120"/>
      <c r="AO60" s="120"/>
      <c r="AP60" s="120"/>
      <c r="AQ60" s="120"/>
      <c r="AR60" s="122">
        <f>SUM(AR15:AR53)</f>
        <v>0</v>
      </c>
      <c r="AS60" s="120"/>
      <c r="AT60" s="75">
        <f>SUM(AT15:AT59)</f>
        <v>0</v>
      </c>
    </row>
    <row r="61" spans="1:46" ht="13.5" thickTop="1">
      <c r="A61" s="197"/>
      <c r="H61" s="89"/>
      <c r="AT61" s="229" t="s">
        <v>807</v>
      </c>
    </row>
    <row r="62" ht="12.75">
      <c r="H62" s="89"/>
    </row>
    <row r="63" ht="12.75">
      <c r="H63" s="89"/>
    </row>
    <row r="64" ht="12.75">
      <c r="H64" s="89"/>
    </row>
    <row r="65" ht="12.75">
      <c r="H65" s="89"/>
    </row>
  </sheetData>
  <sheetProtection/>
  <printOptions horizontalCentered="1"/>
  <pageMargins left="0.75" right="0.31" top="0.9" bottom="0.5" header="0.5" footer="0.17"/>
  <pageSetup fitToHeight="1" fitToWidth="1" horizontalDpi="300" verticalDpi="300" orientation="landscape" scale="52" r:id="rId1"/>
  <headerFooter alignWithMargins="0">
    <oddHeader>&amp;LSection 4&amp;R&amp;A</oddHeader>
    <oddFooter>&amp;C&amp;"Times New Roman,Regular"&amp;P&amp;RCopyright 2004.  American Ambulance Association.  All Rights Reserved.</oddFooter>
  </headerFooter>
</worksheet>
</file>

<file path=xl/worksheets/sheet15.xml><?xml version="1.0" encoding="utf-8"?>
<worksheet xmlns="http://schemas.openxmlformats.org/spreadsheetml/2006/main" xmlns:r="http://schemas.openxmlformats.org/officeDocument/2006/relationships">
  <sheetPr codeName="Sheet9">
    <pageSetUpPr fitToPage="1"/>
  </sheetPr>
  <dimension ref="A1:AU65"/>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10.00390625" style="4" bestFit="1"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9.57421875" style="4" customWidth="1"/>
    <col min="41" max="41" width="1.7109375" style="4" customWidth="1"/>
    <col min="42" max="42" width="13.421875" style="4" customWidth="1"/>
    <col min="43" max="43" width="1.7109375" style="4" customWidth="1"/>
    <col min="44" max="44" width="5.421875" style="4" bestFit="1" customWidth="1"/>
    <col min="45" max="45" width="1.7109375" style="4" customWidth="1"/>
    <col min="46" max="46" width="16.57421875" style="4" bestFit="1" customWidth="1"/>
    <col min="47" max="47" width="7.140625" style="4" customWidth="1"/>
    <col min="48" max="48" width="12.421875" style="4" customWidth="1"/>
    <col min="49" max="49" width="1.7109375" style="4" customWidth="1"/>
    <col min="50" max="50" width="14.57421875" style="4" customWidth="1"/>
    <col min="51" max="16384" width="9.140625" style="4" customWidth="1"/>
  </cols>
  <sheetData>
    <row r="1" spans="1:47"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3"/>
    </row>
    <row r="2" spans="1:47" ht="15.75">
      <c r="A2" s="1" t="s">
        <v>235</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3"/>
    </row>
    <row r="3" spans="1:47" ht="15.75">
      <c r="A3" s="1">
        <f>'Data Input Sheets'!J41</f>
        <v>2007</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3"/>
    </row>
    <row r="4" ht="15" customHeight="1">
      <c r="B4" s="5"/>
    </row>
    <row r="5" s="6" customFormat="1" ht="15" customHeight="1">
      <c r="B5" s="7"/>
    </row>
    <row r="6" spans="3:46"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593</v>
      </c>
      <c r="AO6" s="8"/>
      <c r="AP6" s="8" t="s">
        <v>592</v>
      </c>
      <c r="AQ6" s="8"/>
      <c r="AR6" s="8" t="s">
        <v>594</v>
      </c>
      <c r="AS6" s="8"/>
      <c r="AT6" s="8" t="s">
        <v>595</v>
      </c>
    </row>
    <row r="7" spans="3:46" ht="15" customHeight="1">
      <c r="C7" s="8"/>
      <c r="D7" s="8"/>
      <c r="E7" s="8"/>
      <c r="F7" s="8"/>
      <c r="G7" s="8"/>
      <c r="H7" s="8"/>
      <c r="I7" s="8"/>
      <c r="J7" s="8"/>
      <c r="K7" s="8"/>
      <c r="L7" s="8"/>
      <c r="M7" s="8"/>
      <c r="N7" s="8"/>
      <c r="O7" s="8"/>
      <c r="P7" s="8"/>
      <c r="Q7" s="8"/>
      <c r="R7" s="8"/>
      <c r="S7" s="8"/>
      <c r="T7" s="8"/>
      <c r="U7" s="8"/>
      <c r="V7" s="9" t="s">
        <v>654</v>
      </c>
      <c r="W7" s="8"/>
      <c r="X7" s="8"/>
      <c r="Y7" s="8"/>
      <c r="Z7" s="8"/>
      <c r="AA7" s="8"/>
      <c r="AB7" s="9"/>
      <c r="AC7" s="8"/>
      <c r="AD7" s="9"/>
      <c r="AE7" s="8"/>
      <c r="AF7" s="8"/>
      <c r="AG7" s="8"/>
      <c r="AH7" s="8"/>
      <c r="AI7" s="8"/>
      <c r="AJ7" s="8"/>
      <c r="AK7" s="8"/>
      <c r="AL7" s="9"/>
      <c r="AM7" s="8"/>
      <c r="AN7" s="8"/>
      <c r="AO7" s="8"/>
      <c r="AP7" s="8"/>
      <c r="AQ7" s="8"/>
      <c r="AR7" s="8"/>
      <c r="AS7" s="8"/>
      <c r="AT7" s="8"/>
    </row>
    <row r="8" spans="9:46"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8"/>
      <c r="AO8" s="8"/>
      <c r="AP8" s="10" t="s">
        <v>985</v>
      </c>
      <c r="AQ8" s="8"/>
      <c r="AR8" s="8"/>
      <c r="AS8" s="8"/>
      <c r="AT8" s="8"/>
    </row>
    <row r="9" spans="2:46"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t="s">
        <v>566</v>
      </c>
      <c r="AG9" s="12"/>
      <c r="AH9" s="12" t="s">
        <v>853</v>
      </c>
      <c r="AI9" s="12"/>
      <c r="AJ9" s="12" t="s">
        <v>1014</v>
      </c>
      <c r="AK9" s="12"/>
      <c r="AL9" s="12" t="s">
        <v>853</v>
      </c>
      <c r="AM9" s="12"/>
      <c r="AN9" s="8"/>
      <c r="AO9" s="12"/>
      <c r="AP9" s="12" t="s">
        <v>1017</v>
      </c>
      <c r="AQ9" s="12"/>
      <c r="AR9" s="12" t="s">
        <v>853</v>
      </c>
      <c r="AS9" s="12"/>
      <c r="AT9" s="12" t="s">
        <v>853</v>
      </c>
    </row>
    <row r="10" spans="2:46"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20</v>
      </c>
      <c r="AG10" s="12"/>
      <c r="AH10" s="12" t="s">
        <v>897</v>
      </c>
      <c r="AI10" s="12"/>
      <c r="AJ10" s="12" t="s">
        <v>1015</v>
      </c>
      <c r="AK10" s="12"/>
      <c r="AL10" s="12" t="s">
        <v>898</v>
      </c>
      <c r="AM10" s="12"/>
      <c r="AN10" s="12" t="s">
        <v>591</v>
      </c>
      <c r="AO10" s="12"/>
      <c r="AP10" s="12" t="s">
        <v>1013</v>
      </c>
      <c r="AQ10" s="12"/>
      <c r="AR10" s="12" t="s">
        <v>899</v>
      </c>
      <c r="AS10" s="12"/>
      <c r="AT10" s="12" t="s">
        <v>900</v>
      </c>
    </row>
    <row r="11" spans="1:46" ht="15" customHeight="1">
      <c r="A11" s="17" t="s">
        <v>889</v>
      </c>
      <c r="B11" s="18"/>
      <c r="C11" s="12"/>
      <c r="D11" s="19" t="s">
        <v>893</v>
      </c>
      <c r="E11" s="15"/>
      <c r="F11" s="20">
        <v>1.5</v>
      </c>
      <c r="G11" s="12"/>
      <c r="H11" s="19" t="s">
        <v>983</v>
      </c>
      <c r="I11" s="12"/>
      <c r="J11" s="25">
        <f>'Data Input Sheets'!F547</f>
        <v>0</v>
      </c>
      <c r="K11" s="12"/>
      <c r="L11" s="22">
        <f>'Data Input Sheets'!F548</f>
        <v>0</v>
      </c>
      <c r="M11" s="12"/>
      <c r="N11" s="25">
        <f>'Data Input Sheets'!F549</f>
        <v>0</v>
      </c>
      <c r="O11" s="12"/>
      <c r="P11" s="25">
        <f>'Data Input Sheets'!F550</f>
        <v>0</v>
      </c>
      <c r="Q11" s="12"/>
      <c r="R11" s="22">
        <f>'Data Input Sheets'!F551</f>
        <v>0</v>
      </c>
      <c r="S11" s="12"/>
      <c r="T11" s="22">
        <f>'Data Input Sheets'!$F$552</f>
        <v>0</v>
      </c>
      <c r="U11" s="12"/>
      <c r="V11" s="21" t="s">
        <v>1009</v>
      </c>
      <c r="W11" s="12"/>
      <c r="X11" s="19" t="s">
        <v>657</v>
      </c>
      <c r="Y11" s="12"/>
      <c r="Z11" s="22">
        <f>'Data Input Sheets'!$F$429</f>
        <v>0</v>
      </c>
      <c r="AA11" s="12"/>
      <c r="AB11" s="22">
        <f>'Data Input Sheets'!$F$470</f>
        <v>0</v>
      </c>
      <c r="AC11" s="24"/>
      <c r="AD11" s="22">
        <f>'Data Input Sheets'!F434</f>
        <v>0</v>
      </c>
      <c r="AE11" s="12"/>
      <c r="AF11" s="25" t="s">
        <v>897</v>
      </c>
      <c r="AG11" s="12"/>
      <c r="AH11" s="19" t="s">
        <v>849</v>
      </c>
      <c r="AI11" s="12"/>
      <c r="AJ11" s="19" t="s">
        <v>1016</v>
      </c>
      <c r="AK11" s="12"/>
      <c r="AL11" s="19" t="s">
        <v>903</v>
      </c>
      <c r="AM11" s="12"/>
      <c r="AN11" s="19" t="s">
        <v>903</v>
      </c>
      <c r="AO11" s="12"/>
      <c r="AP11" s="19" t="s">
        <v>905</v>
      </c>
      <c r="AQ11" s="12"/>
      <c r="AR11" s="19" t="s">
        <v>904</v>
      </c>
      <c r="AS11" s="12"/>
      <c r="AT11" s="19" t="s">
        <v>905</v>
      </c>
    </row>
    <row r="12" spans="2:46"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15" customHeight="1"/>
    <row r="14" ht="12.75">
      <c r="A14" s="205" t="s">
        <v>1004</v>
      </c>
    </row>
    <row r="15" spans="1:46" ht="12.75">
      <c r="A15" s="197" t="str">
        <f>'Data Input Sheets'!D264</f>
        <v>EMT 1</v>
      </c>
      <c r="D15" s="32">
        <f>'Data Input Sheets'!J337</f>
        <v>0</v>
      </c>
      <c r="F15" s="32">
        <f aca="true" t="shared" si="0" ref="F15:F32">ROUND(D15*1.5,2)</f>
        <v>0</v>
      </c>
      <c r="H15" s="206">
        <f>ROUND((D15*'Data Input Sheets'!F395*52)+('Schedule B-3'!F15*'Data Input Sheets'!H395*52),0)</f>
        <v>0</v>
      </c>
      <c r="J15" s="206">
        <f aca="true" t="shared" si="1" ref="J15:J32">IF(H15&lt;87900,(ROUND($J$11*H15,0)),87900*$J$11)</f>
        <v>0</v>
      </c>
      <c r="K15" s="28"/>
      <c r="L15" s="206">
        <f aca="true" t="shared" si="2" ref="L15:L32">ROUND($L$11*H15,0)</f>
        <v>0</v>
      </c>
      <c r="M15" s="28"/>
      <c r="N15" s="206">
        <f aca="true" t="shared" si="3" ref="N15:N32">IF(H15&lt;7000,(ROUND(N$11*H15,0)),7000*$N$11)</f>
        <v>0</v>
      </c>
      <c r="O15" s="28"/>
      <c r="P15" s="206">
        <f aca="true" t="shared" si="4" ref="P15:P32">IF(H15&lt;7000,(ROUND(P$11*H15,0)),7000*$P$11)</f>
        <v>0</v>
      </c>
      <c r="Q15" s="28"/>
      <c r="R15" s="206">
        <f aca="true" t="shared" si="5" ref="R15:R32">ROUND(R$11*H15,0)</f>
        <v>0</v>
      </c>
      <c r="S15" s="28"/>
      <c r="T15" s="206">
        <f aca="true" t="shared" si="6" ref="T15:T32">ROUND(T$11*H15,0)</f>
        <v>0</v>
      </c>
      <c r="U15" s="28"/>
      <c r="V15" s="206">
        <f aca="true" t="shared" si="7" ref="V15:V32">SUM(J15:T15)</f>
        <v>0</v>
      </c>
      <c r="X15" s="206">
        <f>'Data Input Sheets'!$J$531</f>
        <v>0</v>
      </c>
      <c r="Z15" s="206">
        <f aca="true" t="shared" si="8" ref="Z15:Z32">ROUND(H15*Z$11,0)</f>
        <v>0</v>
      </c>
      <c r="AB15" s="206">
        <f aca="true" t="shared" si="9" ref="AB15:AB32">ROUND(H15*AB$11,0)</f>
        <v>0</v>
      </c>
      <c r="AD15" s="206">
        <f aca="true" t="shared" si="10" ref="AD15:AD32">ROUND(H15*AD$11,0)</f>
        <v>0</v>
      </c>
      <c r="AE15" s="26"/>
      <c r="AF15" s="206">
        <f>ROUND(IF(H15&gt;0,'Data Input Sheets'!$J$484+('Data Input Sheets'!J395*'Schedule B-3'!D15*('Data Input Sheets'!$L$395+1.5)),0),0)</f>
        <v>0</v>
      </c>
      <c r="AH15" s="206">
        <f aca="true" t="shared" si="11" ref="AH15:AH32">SUM(Z15:AF15)</f>
        <v>0</v>
      </c>
      <c r="AJ15" s="268">
        <f>'Data Input Sheets'!$J$447</f>
        <v>0</v>
      </c>
      <c r="AL15" s="206">
        <f aca="true" t="shared" si="12" ref="AL15:AL32">ROUND(AJ15*F15,0)</f>
        <v>0</v>
      </c>
      <c r="AN15" s="206">
        <f>ROUND((D15*('Data Input Sheets'!$F$511*'Data Input Sheets'!$J$498))+((F15*('Data Input Sheets'!$F$516*'Data Input Sheets'!$H$498))),0)</f>
        <v>0</v>
      </c>
      <c r="AP15" s="206">
        <f>H15+V15+X15+AH15+AL15+AN15</f>
        <v>0</v>
      </c>
      <c r="AR15" s="29">
        <f>'Data Input Sheets'!J264</f>
        <v>0</v>
      </c>
      <c r="AT15" s="206">
        <f aca="true" t="shared" si="13" ref="AT15:AT32">ROUND(AP15*AR15,0)</f>
        <v>0</v>
      </c>
    </row>
    <row r="16" spans="1:46" ht="12.75">
      <c r="A16" s="197" t="str">
        <f>'Data Input Sheets'!D265</f>
        <v>EMT 2</v>
      </c>
      <c r="D16" s="32">
        <f>'Data Input Sheets'!J338</f>
        <v>0</v>
      </c>
      <c r="F16" s="32">
        <f t="shared" si="0"/>
        <v>0</v>
      </c>
      <c r="H16" s="89">
        <f>ROUND((D16*'Data Input Sheets'!F396*52)+('Schedule B-3'!F16*'Data Input Sheets'!H396*52),0)</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89">
        <f>'Data Input Sheets'!$J$531</f>
        <v>0</v>
      </c>
      <c r="Z16" s="89">
        <f t="shared" si="8"/>
        <v>0</v>
      </c>
      <c r="AB16" s="89">
        <f t="shared" si="9"/>
        <v>0</v>
      </c>
      <c r="AD16" s="89">
        <f t="shared" si="10"/>
        <v>0</v>
      </c>
      <c r="AE16" s="26"/>
      <c r="AF16" s="89">
        <f>ROUND(IF(H16&gt;0,'Data Input Sheets'!$J$484+('Data Input Sheets'!J396*'Schedule B-3'!D16*('Data Input Sheets'!$L$395+1.5)),0),0)</f>
        <v>0</v>
      </c>
      <c r="AH16" s="89">
        <f t="shared" si="11"/>
        <v>0</v>
      </c>
      <c r="AJ16" s="268">
        <f>'Data Input Sheets'!$J$447</f>
        <v>0</v>
      </c>
      <c r="AL16" s="89">
        <f t="shared" si="12"/>
        <v>0</v>
      </c>
      <c r="AN16" s="89">
        <f>ROUND((D16*('Data Input Sheets'!$F$511*'Data Input Sheets'!$J$498))+((F16*('Data Input Sheets'!$F$516*'Data Input Sheets'!$H$498))),0)</f>
        <v>0</v>
      </c>
      <c r="AP16" s="89">
        <f aca="true" t="shared" si="14" ref="AP16:AP32">H16+V16+X16+AH16+AL16+AN16</f>
        <v>0</v>
      </c>
      <c r="AR16" s="29">
        <f>'Data Input Sheets'!J265</f>
        <v>0</v>
      </c>
      <c r="AT16" s="89">
        <f t="shared" si="13"/>
        <v>0</v>
      </c>
    </row>
    <row r="17" spans="1:46" ht="12.75">
      <c r="A17" s="197" t="str">
        <f>'Data Input Sheets'!D266</f>
        <v>EMT 3</v>
      </c>
      <c r="D17" s="32">
        <f>'Data Input Sheets'!J339</f>
        <v>0</v>
      </c>
      <c r="F17" s="32">
        <f t="shared" si="0"/>
        <v>0</v>
      </c>
      <c r="H17" s="89">
        <f>ROUND((D17*'Data Input Sheets'!F397*52)+('Schedule B-3'!F17*'Data Input Sheets'!H397*52),0)</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89">
        <f>'Data Input Sheets'!$J$531</f>
        <v>0</v>
      </c>
      <c r="Z17" s="89">
        <f t="shared" si="8"/>
        <v>0</v>
      </c>
      <c r="AB17" s="89">
        <f t="shared" si="9"/>
        <v>0</v>
      </c>
      <c r="AD17" s="89">
        <f t="shared" si="10"/>
        <v>0</v>
      </c>
      <c r="AE17" s="26"/>
      <c r="AF17" s="89">
        <f>ROUND(IF(H17&gt;0,'Data Input Sheets'!$J$484+('Data Input Sheets'!J397*'Schedule B-3'!D17*('Data Input Sheets'!$L$395+1.5)),0),0)</f>
        <v>0</v>
      </c>
      <c r="AH17" s="89">
        <f t="shared" si="11"/>
        <v>0</v>
      </c>
      <c r="AJ17" s="268">
        <f>'Data Input Sheets'!$J$447</f>
        <v>0</v>
      </c>
      <c r="AL17" s="89">
        <f t="shared" si="12"/>
        <v>0</v>
      </c>
      <c r="AN17" s="89">
        <f>ROUND((D17*('Data Input Sheets'!$F$511*'Data Input Sheets'!$J$498))+((F17*('Data Input Sheets'!$F$516*'Data Input Sheets'!$H$498))),0)</f>
        <v>0</v>
      </c>
      <c r="AP17" s="89">
        <f t="shared" si="14"/>
        <v>0</v>
      </c>
      <c r="AR17" s="29">
        <f>'Data Input Sheets'!J266</f>
        <v>0</v>
      </c>
      <c r="AT17" s="89">
        <f t="shared" si="13"/>
        <v>0</v>
      </c>
    </row>
    <row r="18" spans="1:46" ht="12.75">
      <c r="A18" s="197" t="str">
        <f>'Data Input Sheets'!D267</f>
        <v>Intermediate 1</v>
      </c>
      <c r="D18" s="32">
        <f>'Data Input Sheets'!J340</f>
        <v>0</v>
      </c>
      <c r="F18" s="32">
        <f t="shared" si="0"/>
        <v>0</v>
      </c>
      <c r="H18" s="89">
        <f>ROUND((D18*'Data Input Sheets'!F398*52)+('Schedule B-3'!F18*'Data Input Sheets'!H398*52),0)</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89">
        <f>'Data Input Sheets'!$J$531</f>
        <v>0</v>
      </c>
      <c r="Z18" s="89">
        <f t="shared" si="8"/>
        <v>0</v>
      </c>
      <c r="AB18" s="89">
        <f t="shared" si="9"/>
        <v>0</v>
      </c>
      <c r="AD18" s="89">
        <f t="shared" si="10"/>
        <v>0</v>
      </c>
      <c r="AE18" s="26"/>
      <c r="AF18" s="89">
        <f>ROUND(IF(H18&gt;0,'Data Input Sheets'!$J$484+('Data Input Sheets'!J398*'Schedule B-3'!D18*('Data Input Sheets'!$L$395+1.5)),0),0)</f>
        <v>0</v>
      </c>
      <c r="AH18" s="89">
        <f t="shared" si="11"/>
        <v>0</v>
      </c>
      <c r="AJ18" s="268">
        <f>'Data Input Sheets'!$J$448</f>
        <v>0</v>
      </c>
      <c r="AL18" s="89">
        <f t="shared" si="12"/>
        <v>0</v>
      </c>
      <c r="AN18" s="89">
        <f>ROUND((D18*('Data Input Sheets'!$F$511*'Data Input Sheets'!$J$498))+((F18*('Data Input Sheets'!$F$516*'Data Input Sheets'!$H$498))),0)</f>
        <v>0</v>
      </c>
      <c r="AP18" s="89">
        <f t="shared" si="14"/>
        <v>0</v>
      </c>
      <c r="AR18" s="29">
        <f>'Data Input Sheets'!J267</f>
        <v>0</v>
      </c>
      <c r="AT18" s="89">
        <f t="shared" si="13"/>
        <v>0</v>
      </c>
    </row>
    <row r="19" spans="1:46" ht="12.75">
      <c r="A19" s="197" t="str">
        <f>'Data Input Sheets'!D268</f>
        <v>Intermediate 2</v>
      </c>
      <c r="D19" s="32">
        <f>'Data Input Sheets'!J341</f>
        <v>0</v>
      </c>
      <c r="F19" s="32">
        <f t="shared" si="0"/>
        <v>0</v>
      </c>
      <c r="H19" s="89">
        <f>ROUND((D19*'Data Input Sheets'!F399*52)+('Schedule B-3'!F19*'Data Input Sheets'!H399*52),0)</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89">
        <f>'Data Input Sheets'!$J$531</f>
        <v>0</v>
      </c>
      <c r="Z19" s="89">
        <f t="shared" si="8"/>
        <v>0</v>
      </c>
      <c r="AB19" s="89">
        <f t="shared" si="9"/>
        <v>0</v>
      </c>
      <c r="AD19" s="89">
        <f t="shared" si="10"/>
        <v>0</v>
      </c>
      <c r="AE19" s="26"/>
      <c r="AF19" s="89">
        <f>ROUND(IF(H19&gt;0,'Data Input Sheets'!$J$484+('Data Input Sheets'!J399*'Schedule B-3'!D19*('Data Input Sheets'!$L$395+1.5)),0),0)</f>
        <v>0</v>
      </c>
      <c r="AH19" s="89">
        <f t="shared" si="11"/>
        <v>0</v>
      </c>
      <c r="AJ19" s="268">
        <f>'Data Input Sheets'!$J$448</f>
        <v>0</v>
      </c>
      <c r="AL19" s="89">
        <f t="shared" si="12"/>
        <v>0</v>
      </c>
      <c r="AN19" s="89">
        <f>ROUND((D19*('Data Input Sheets'!$F$511*'Data Input Sheets'!$J$498))+((F19*('Data Input Sheets'!$F$516*'Data Input Sheets'!$H$498))),0)</f>
        <v>0</v>
      </c>
      <c r="AP19" s="89">
        <f t="shared" si="14"/>
        <v>0</v>
      </c>
      <c r="AR19" s="29">
        <f>'Data Input Sheets'!J268</f>
        <v>0</v>
      </c>
      <c r="AT19" s="89">
        <f t="shared" si="13"/>
        <v>0</v>
      </c>
    </row>
    <row r="20" spans="1:46" ht="12.75">
      <c r="A20" s="197" t="str">
        <f>'Data Input Sheets'!D269</f>
        <v>Intermediate 3</v>
      </c>
      <c r="D20" s="32">
        <f>'Data Input Sheets'!J342</f>
        <v>0</v>
      </c>
      <c r="F20" s="32">
        <f t="shared" si="0"/>
        <v>0</v>
      </c>
      <c r="H20" s="89">
        <f>ROUND((D20*'Data Input Sheets'!F400*52)+('Schedule B-3'!F20*'Data Input Sheets'!H400*52),0)</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89">
        <f>'Data Input Sheets'!$J$531</f>
        <v>0</v>
      </c>
      <c r="Z20" s="89">
        <f t="shared" si="8"/>
        <v>0</v>
      </c>
      <c r="AB20" s="89">
        <f t="shared" si="9"/>
        <v>0</v>
      </c>
      <c r="AD20" s="89">
        <f t="shared" si="10"/>
        <v>0</v>
      </c>
      <c r="AE20" s="26"/>
      <c r="AF20" s="89">
        <f>ROUND(IF(H20&gt;0,'Data Input Sheets'!$J$484+('Data Input Sheets'!J400*'Schedule B-3'!D20*('Data Input Sheets'!$L$395+1.5)),0),0)</f>
        <v>0</v>
      </c>
      <c r="AH20" s="89">
        <f t="shared" si="11"/>
        <v>0</v>
      </c>
      <c r="AJ20" s="268">
        <f>'Data Input Sheets'!$J$448</f>
        <v>0</v>
      </c>
      <c r="AL20" s="89">
        <f t="shared" si="12"/>
        <v>0</v>
      </c>
      <c r="AN20" s="89">
        <f>ROUND((D20*('Data Input Sheets'!$F$511*'Data Input Sheets'!$J$498))+((F20*('Data Input Sheets'!$F$516*'Data Input Sheets'!$H$498))),0)</f>
        <v>0</v>
      </c>
      <c r="AP20" s="89">
        <f t="shared" si="14"/>
        <v>0</v>
      </c>
      <c r="AR20" s="29">
        <f>'Data Input Sheets'!J269</f>
        <v>0</v>
      </c>
      <c r="AT20" s="89">
        <f t="shared" si="13"/>
        <v>0</v>
      </c>
    </row>
    <row r="21" spans="1:46" ht="12.75">
      <c r="A21" s="197" t="str">
        <f>'Data Input Sheets'!D270</f>
        <v>Paramedic 1</v>
      </c>
      <c r="D21" s="32">
        <f>'Data Input Sheets'!J343</f>
        <v>0</v>
      </c>
      <c r="F21" s="32">
        <f t="shared" si="0"/>
        <v>0</v>
      </c>
      <c r="H21" s="89">
        <f>ROUND((D21*'Data Input Sheets'!F401*52)+('Schedule B-3'!F21*'Data Input Sheets'!H401*52),0)</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89">
        <f>'Data Input Sheets'!$J$531</f>
        <v>0</v>
      </c>
      <c r="Z21" s="89">
        <f t="shared" si="8"/>
        <v>0</v>
      </c>
      <c r="AB21" s="89">
        <f t="shared" si="9"/>
        <v>0</v>
      </c>
      <c r="AD21" s="89">
        <f t="shared" si="10"/>
        <v>0</v>
      </c>
      <c r="AE21" s="26"/>
      <c r="AF21" s="89">
        <f>ROUND(IF(H21&gt;0,'Data Input Sheets'!$J$484+('Data Input Sheets'!J401*'Schedule B-3'!D21*('Data Input Sheets'!$L$395+1.5)),0),0)</f>
        <v>0</v>
      </c>
      <c r="AH21" s="89">
        <f t="shared" si="11"/>
        <v>0</v>
      </c>
      <c r="AJ21" s="268">
        <f>'Data Input Sheets'!$J$449</f>
        <v>0</v>
      </c>
      <c r="AL21" s="89">
        <f t="shared" si="12"/>
        <v>0</v>
      </c>
      <c r="AN21" s="89">
        <f>ROUND((D21*('Data Input Sheets'!$F$511*'Data Input Sheets'!$J$498))+((F21*('Data Input Sheets'!$F$516*'Data Input Sheets'!$H$498))),0)</f>
        <v>0</v>
      </c>
      <c r="AP21" s="89">
        <f t="shared" si="14"/>
        <v>0</v>
      </c>
      <c r="AR21" s="29">
        <f>'Data Input Sheets'!J270</f>
        <v>0</v>
      </c>
      <c r="AT21" s="89">
        <f t="shared" si="13"/>
        <v>0</v>
      </c>
    </row>
    <row r="22" spans="1:46" ht="12.75">
      <c r="A22" s="197" t="str">
        <f>'Data Input Sheets'!D271</f>
        <v>Paramedic 2</v>
      </c>
      <c r="D22" s="32">
        <f>'Data Input Sheets'!J344</f>
        <v>0</v>
      </c>
      <c r="F22" s="32">
        <f t="shared" si="0"/>
        <v>0</v>
      </c>
      <c r="H22" s="89">
        <f>ROUND((D22*'Data Input Sheets'!F402*52)+('Schedule B-3'!F22*'Data Input Sheets'!H402*52),0)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89">
        <f>'Data Input Sheets'!$J$531</f>
        <v>0</v>
      </c>
      <c r="Z22" s="89">
        <f t="shared" si="8"/>
        <v>0</v>
      </c>
      <c r="AB22" s="89">
        <f t="shared" si="9"/>
        <v>0</v>
      </c>
      <c r="AD22" s="89">
        <f t="shared" si="10"/>
        <v>0</v>
      </c>
      <c r="AE22" s="26"/>
      <c r="AF22" s="89">
        <f>ROUND(IF(H22&gt;0,'Data Input Sheets'!$J$484+('Data Input Sheets'!J402*'Schedule B-3'!D22*('Data Input Sheets'!$L$395+1.5)),0),0)</f>
        <v>0</v>
      </c>
      <c r="AH22" s="89">
        <f t="shared" si="11"/>
        <v>0</v>
      </c>
      <c r="AJ22" s="268">
        <f>'Data Input Sheets'!$J$449</f>
        <v>0</v>
      </c>
      <c r="AL22" s="89">
        <f t="shared" si="12"/>
        <v>0</v>
      </c>
      <c r="AN22" s="89">
        <f>ROUND((D22*('Data Input Sheets'!$F$511*'Data Input Sheets'!$J$498))+((F22*('Data Input Sheets'!$F$516*'Data Input Sheets'!$H$498))),0)</f>
        <v>0</v>
      </c>
      <c r="AP22" s="89">
        <f t="shared" si="14"/>
        <v>0</v>
      </c>
      <c r="AR22" s="29">
        <f>'Data Input Sheets'!J271</f>
        <v>0</v>
      </c>
      <c r="AT22" s="89">
        <f t="shared" si="13"/>
        <v>0</v>
      </c>
    </row>
    <row r="23" spans="1:46" ht="12.75">
      <c r="A23" s="197" t="str">
        <f>'Data Input Sheets'!D272</f>
        <v>Paramedic 3</v>
      </c>
      <c r="D23" s="32">
        <f>'Data Input Sheets'!J345</f>
        <v>0</v>
      </c>
      <c r="F23" s="32">
        <f t="shared" si="0"/>
        <v>0</v>
      </c>
      <c r="H23" s="89">
        <f>ROUND((D23*'Data Input Sheets'!F403*52)+('Schedule B-3'!F23*'Data Input Sheets'!H403*52),0)</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89">
        <f>'Data Input Sheets'!$J$531</f>
        <v>0</v>
      </c>
      <c r="Z23" s="89">
        <f t="shared" si="8"/>
        <v>0</v>
      </c>
      <c r="AB23" s="89">
        <f t="shared" si="9"/>
        <v>0</v>
      </c>
      <c r="AD23" s="89">
        <f t="shared" si="10"/>
        <v>0</v>
      </c>
      <c r="AE23" s="26"/>
      <c r="AF23" s="89">
        <f>ROUND(IF(H23&gt;0,'Data Input Sheets'!$J$484+('Data Input Sheets'!J403*'Schedule B-3'!D23*('Data Input Sheets'!$L$395+1.5)),0),0)</f>
        <v>0</v>
      </c>
      <c r="AH23" s="89">
        <f t="shared" si="11"/>
        <v>0</v>
      </c>
      <c r="AJ23" s="268">
        <f>'Data Input Sheets'!$J$449</f>
        <v>0</v>
      </c>
      <c r="AL23" s="89">
        <f t="shared" si="12"/>
        <v>0</v>
      </c>
      <c r="AN23" s="89">
        <f>ROUND((D23*('Data Input Sheets'!$F$511*'Data Input Sheets'!$J$498))+((F23*('Data Input Sheets'!$F$516*'Data Input Sheets'!$H$498))),0)</f>
        <v>0</v>
      </c>
      <c r="AP23" s="89">
        <f t="shared" si="14"/>
        <v>0</v>
      </c>
      <c r="AR23" s="29">
        <f>'Data Input Sheets'!J272</f>
        <v>0</v>
      </c>
      <c r="AT23" s="89">
        <f t="shared" si="13"/>
        <v>0</v>
      </c>
    </row>
    <row r="24" spans="1:46" ht="12.75">
      <c r="A24" s="197" t="str">
        <f>'Data Input Sheets'!D273</f>
        <v>Nurse 1</v>
      </c>
      <c r="D24" s="32">
        <f>'Data Input Sheets'!J346</f>
        <v>0</v>
      </c>
      <c r="F24" s="32">
        <f t="shared" si="0"/>
        <v>0</v>
      </c>
      <c r="H24" s="89">
        <f>ROUND((D24*'Data Input Sheets'!F404*52)+('Schedule B-3'!F24*'Data Input Sheets'!H404*52),0)</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89">
        <f>'Data Input Sheets'!$J$531</f>
        <v>0</v>
      </c>
      <c r="Z24" s="89">
        <f t="shared" si="8"/>
        <v>0</v>
      </c>
      <c r="AB24" s="89">
        <f t="shared" si="9"/>
        <v>0</v>
      </c>
      <c r="AD24" s="89">
        <f t="shared" si="10"/>
        <v>0</v>
      </c>
      <c r="AE24" s="26"/>
      <c r="AF24" s="89">
        <f>ROUND(IF(H24&gt;0,'Data Input Sheets'!$J$484+('Data Input Sheets'!J404*'Schedule B-3'!D24*('Data Input Sheets'!$L$395+1.5)),0),0)</f>
        <v>0</v>
      </c>
      <c r="AH24" s="89">
        <f t="shared" si="11"/>
        <v>0</v>
      </c>
      <c r="AJ24" s="268">
        <f>'Data Input Sheets'!$J$450</f>
        <v>0</v>
      </c>
      <c r="AL24" s="89">
        <f t="shared" si="12"/>
        <v>0</v>
      </c>
      <c r="AN24" s="89">
        <f>ROUND((D24*('Data Input Sheets'!$F$511*'Data Input Sheets'!$J$498))+((F24*('Data Input Sheets'!$F$516*'Data Input Sheets'!$H$498))),0)</f>
        <v>0</v>
      </c>
      <c r="AP24" s="89">
        <f t="shared" si="14"/>
        <v>0</v>
      </c>
      <c r="AR24" s="29">
        <f>'Data Input Sheets'!J273</f>
        <v>0</v>
      </c>
      <c r="AT24" s="89">
        <f t="shared" si="13"/>
        <v>0</v>
      </c>
    </row>
    <row r="25" spans="1:46" ht="12.75">
      <c r="A25" s="197" t="str">
        <f>'Data Input Sheets'!D274</f>
        <v>Nurse 2</v>
      </c>
      <c r="D25" s="32">
        <f>'Data Input Sheets'!J347</f>
        <v>0</v>
      </c>
      <c r="F25" s="32">
        <f t="shared" si="0"/>
        <v>0</v>
      </c>
      <c r="H25" s="89">
        <f>ROUND((D25*'Data Input Sheets'!F405*52)+('Schedule B-3'!F25*'Data Input Sheets'!H405*52),0)</f>
        <v>0</v>
      </c>
      <c r="J25" s="89">
        <f t="shared" si="1"/>
        <v>0</v>
      </c>
      <c r="K25" s="28"/>
      <c r="L25" s="89">
        <f t="shared" si="2"/>
        <v>0</v>
      </c>
      <c r="M25" s="28"/>
      <c r="N25" s="89">
        <f t="shared" si="3"/>
        <v>0</v>
      </c>
      <c r="O25" s="28"/>
      <c r="P25" s="89">
        <f t="shared" si="4"/>
        <v>0</v>
      </c>
      <c r="Q25" s="28"/>
      <c r="R25" s="89">
        <f t="shared" si="5"/>
        <v>0</v>
      </c>
      <c r="S25" s="28"/>
      <c r="T25" s="89">
        <f t="shared" si="6"/>
        <v>0</v>
      </c>
      <c r="U25" s="28"/>
      <c r="V25" s="89">
        <f t="shared" si="7"/>
        <v>0</v>
      </c>
      <c r="X25" s="89">
        <f>'Data Input Sheets'!$J$531</f>
        <v>0</v>
      </c>
      <c r="Z25" s="89">
        <f t="shared" si="8"/>
        <v>0</v>
      </c>
      <c r="AB25" s="89">
        <f t="shared" si="9"/>
        <v>0</v>
      </c>
      <c r="AD25" s="89">
        <f t="shared" si="10"/>
        <v>0</v>
      </c>
      <c r="AE25" s="26"/>
      <c r="AF25" s="89">
        <f>ROUND(IF(H25&gt;0,'Data Input Sheets'!$J$484+('Data Input Sheets'!J405*'Schedule B-3'!D25*('Data Input Sheets'!$L$395+1.5)),0),0)</f>
        <v>0</v>
      </c>
      <c r="AH25" s="89">
        <f t="shared" si="11"/>
        <v>0</v>
      </c>
      <c r="AJ25" s="268">
        <f>'Data Input Sheets'!$J$450</f>
        <v>0</v>
      </c>
      <c r="AL25" s="89">
        <f t="shared" si="12"/>
        <v>0</v>
      </c>
      <c r="AN25" s="89">
        <f>ROUND((D25*('Data Input Sheets'!$F$511*'Data Input Sheets'!$J$498))+((F25*('Data Input Sheets'!$F$516*'Data Input Sheets'!$H$498))),0)</f>
        <v>0</v>
      </c>
      <c r="AP25" s="89">
        <f t="shared" si="14"/>
        <v>0</v>
      </c>
      <c r="AR25" s="29">
        <f>'Data Input Sheets'!J274</f>
        <v>0</v>
      </c>
      <c r="AT25" s="89">
        <f t="shared" si="13"/>
        <v>0</v>
      </c>
    </row>
    <row r="26" spans="1:46" ht="12.75">
      <c r="A26" s="197" t="str">
        <f>'Data Input Sheets'!D275</f>
        <v>Nurse 3</v>
      </c>
      <c r="D26" s="32">
        <f>'Data Input Sheets'!J348</f>
        <v>0</v>
      </c>
      <c r="F26" s="32">
        <f t="shared" si="0"/>
        <v>0</v>
      </c>
      <c r="H26" s="89">
        <f>ROUND((D26*'Data Input Sheets'!F406*52)+('Schedule B-3'!F26*'Data Input Sheets'!H406*52),0)</f>
        <v>0</v>
      </c>
      <c r="J26" s="89">
        <f t="shared" si="1"/>
        <v>0</v>
      </c>
      <c r="K26" s="28"/>
      <c r="L26" s="89">
        <f t="shared" si="2"/>
        <v>0</v>
      </c>
      <c r="M26" s="28"/>
      <c r="N26" s="89">
        <f t="shared" si="3"/>
        <v>0</v>
      </c>
      <c r="O26" s="28"/>
      <c r="P26" s="89">
        <f t="shared" si="4"/>
        <v>0</v>
      </c>
      <c r="Q26" s="28"/>
      <c r="R26" s="89">
        <f t="shared" si="5"/>
        <v>0</v>
      </c>
      <c r="S26" s="28"/>
      <c r="T26" s="89">
        <f t="shared" si="6"/>
        <v>0</v>
      </c>
      <c r="U26" s="28"/>
      <c r="V26" s="89">
        <f t="shared" si="7"/>
        <v>0</v>
      </c>
      <c r="X26" s="89">
        <f>'Data Input Sheets'!$J$531</f>
        <v>0</v>
      </c>
      <c r="Z26" s="89">
        <f t="shared" si="8"/>
        <v>0</v>
      </c>
      <c r="AB26" s="89">
        <f t="shared" si="9"/>
        <v>0</v>
      </c>
      <c r="AD26" s="89">
        <f t="shared" si="10"/>
        <v>0</v>
      </c>
      <c r="AE26" s="26"/>
      <c r="AF26" s="89">
        <f>ROUND(IF(H26&gt;0,'Data Input Sheets'!$J$484+('Data Input Sheets'!J406*'Schedule B-3'!D26*('Data Input Sheets'!$L$395+1.5)),0),0)</f>
        <v>0</v>
      </c>
      <c r="AH26" s="89">
        <f t="shared" si="11"/>
        <v>0</v>
      </c>
      <c r="AJ26" s="268">
        <f>'Data Input Sheets'!$J$450</f>
        <v>0</v>
      </c>
      <c r="AL26" s="89">
        <f t="shared" si="12"/>
        <v>0</v>
      </c>
      <c r="AN26" s="89">
        <f>ROUND((D26*('Data Input Sheets'!$F$511*'Data Input Sheets'!$J$498))+((F26*('Data Input Sheets'!$F$516*'Data Input Sheets'!$H$498))),0)</f>
        <v>0</v>
      </c>
      <c r="AP26" s="89">
        <f t="shared" si="14"/>
        <v>0</v>
      </c>
      <c r="AR26" s="29">
        <f>'Data Input Sheets'!J275</f>
        <v>0</v>
      </c>
      <c r="AT26" s="89">
        <f t="shared" si="13"/>
        <v>0</v>
      </c>
    </row>
    <row r="27" spans="1:46" ht="12.75">
      <c r="A27" s="197" t="str">
        <f>'Data Input Sheets'!D276</f>
        <v>Call-Taker 1</v>
      </c>
      <c r="D27" s="32">
        <f>'Data Input Sheets'!J349</f>
        <v>0</v>
      </c>
      <c r="F27" s="32">
        <f t="shared" si="0"/>
        <v>0</v>
      </c>
      <c r="H27" s="89">
        <f>ROUND((D27*'Data Input Sheets'!F407*52)+('Schedule B-3'!F27*'Data Input Sheets'!H407*52),0)</f>
        <v>0</v>
      </c>
      <c r="J27" s="89">
        <f t="shared" si="1"/>
        <v>0</v>
      </c>
      <c r="K27" s="28"/>
      <c r="L27" s="89">
        <f t="shared" si="2"/>
        <v>0</v>
      </c>
      <c r="M27" s="28"/>
      <c r="N27" s="89">
        <f t="shared" si="3"/>
        <v>0</v>
      </c>
      <c r="O27" s="28"/>
      <c r="P27" s="89">
        <f t="shared" si="4"/>
        <v>0</v>
      </c>
      <c r="Q27" s="28"/>
      <c r="R27" s="89">
        <f t="shared" si="5"/>
        <v>0</v>
      </c>
      <c r="S27" s="28"/>
      <c r="T27" s="89">
        <f t="shared" si="6"/>
        <v>0</v>
      </c>
      <c r="U27" s="28"/>
      <c r="V27" s="89">
        <f t="shared" si="7"/>
        <v>0</v>
      </c>
      <c r="X27" s="89">
        <f>'Data Input Sheets'!$J$531</f>
        <v>0</v>
      </c>
      <c r="Z27" s="89">
        <f t="shared" si="8"/>
        <v>0</v>
      </c>
      <c r="AB27" s="89">
        <f t="shared" si="9"/>
        <v>0</v>
      </c>
      <c r="AD27" s="89">
        <f t="shared" si="10"/>
        <v>0</v>
      </c>
      <c r="AE27" s="26"/>
      <c r="AF27" s="89">
        <f>ROUND(IF(H27&gt;0,'Data Input Sheets'!$J$484+('Data Input Sheets'!J407*'Schedule B-3'!D27*('Data Input Sheets'!$L$395+1.5)),0),0)</f>
        <v>0</v>
      </c>
      <c r="AH27" s="89">
        <f t="shared" si="11"/>
        <v>0</v>
      </c>
      <c r="AJ27" s="268">
        <f>'Data Input Sheets'!$J$451</f>
        <v>0</v>
      </c>
      <c r="AL27" s="89">
        <f t="shared" si="12"/>
        <v>0</v>
      </c>
      <c r="AN27" s="89">
        <f>ROUND((D27*('Data Input Sheets'!$F$511*'Data Input Sheets'!$J$498))+((F27*('Data Input Sheets'!$F$516*'Data Input Sheets'!$H$498))),0)</f>
        <v>0</v>
      </c>
      <c r="AP27" s="89">
        <f t="shared" si="14"/>
        <v>0</v>
      </c>
      <c r="AR27" s="29">
        <f>'Data Input Sheets'!J276</f>
        <v>0</v>
      </c>
      <c r="AT27" s="89">
        <f t="shared" si="13"/>
        <v>0</v>
      </c>
    </row>
    <row r="28" spans="1:46" ht="12.75">
      <c r="A28" s="197" t="str">
        <f>'Data Input Sheets'!D277</f>
        <v>Call-Taker 2</v>
      </c>
      <c r="D28" s="32">
        <f>'Data Input Sheets'!J350</f>
        <v>0</v>
      </c>
      <c r="F28" s="32">
        <f t="shared" si="0"/>
        <v>0</v>
      </c>
      <c r="H28" s="89">
        <f>ROUND((D28*'Data Input Sheets'!F408*52)+('Schedule B-3'!F28*'Data Input Sheets'!H408*52),0)</f>
        <v>0</v>
      </c>
      <c r="J28" s="89">
        <f t="shared" si="1"/>
        <v>0</v>
      </c>
      <c r="K28" s="28"/>
      <c r="L28" s="89">
        <f t="shared" si="2"/>
        <v>0</v>
      </c>
      <c r="M28" s="28"/>
      <c r="N28" s="89">
        <f t="shared" si="3"/>
        <v>0</v>
      </c>
      <c r="O28" s="28"/>
      <c r="P28" s="89">
        <f t="shared" si="4"/>
        <v>0</v>
      </c>
      <c r="Q28" s="28"/>
      <c r="R28" s="89">
        <f t="shared" si="5"/>
        <v>0</v>
      </c>
      <c r="S28" s="28"/>
      <c r="T28" s="89">
        <f t="shared" si="6"/>
        <v>0</v>
      </c>
      <c r="U28" s="28"/>
      <c r="V28" s="89">
        <f t="shared" si="7"/>
        <v>0</v>
      </c>
      <c r="X28" s="89">
        <f>'Data Input Sheets'!$J$531</f>
        <v>0</v>
      </c>
      <c r="Z28" s="89">
        <f t="shared" si="8"/>
        <v>0</v>
      </c>
      <c r="AB28" s="89">
        <f t="shared" si="9"/>
        <v>0</v>
      </c>
      <c r="AD28" s="89">
        <f t="shared" si="10"/>
        <v>0</v>
      </c>
      <c r="AE28" s="26"/>
      <c r="AF28" s="89">
        <f>ROUND(IF(H28&gt;0,'Data Input Sheets'!$J$484+('Data Input Sheets'!J408*'Schedule B-3'!D28*('Data Input Sheets'!$L$395+1.5)),0),0)</f>
        <v>0</v>
      </c>
      <c r="AH28" s="89">
        <f t="shared" si="11"/>
        <v>0</v>
      </c>
      <c r="AJ28" s="268">
        <f>'Data Input Sheets'!$J$451</f>
        <v>0</v>
      </c>
      <c r="AL28" s="89">
        <f t="shared" si="12"/>
        <v>0</v>
      </c>
      <c r="AN28" s="89">
        <f>ROUND((D28*('Data Input Sheets'!$F$511*'Data Input Sheets'!$J$498))+((F28*('Data Input Sheets'!$F$516*'Data Input Sheets'!$H$498))),0)</f>
        <v>0</v>
      </c>
      <c r="AP28" s="89">
        <f t="shared" si="14"/>
        <v>0</v>
      </c>
      <c r="AR28" s="29">
        <f>'Data Input Sheets'!J277</f>
        <v>0</v>
      </c>
      <c r="AT28" s="89">
        <f t="shared" si="13"/>
        <v>0</v>
      </c>
    </row>
    <row r="29" spans="1:46" ht="12.75">
      <c r="A29" s="197" t="str">
        <f>'Data Input Sheets'!D278</f>
        <v>Call-Taker 3</v>
      </c>
      <c r="D29" s="32">
        <f>'Data Input Sheets'!J351</f>
        <v>0</v>
      </c>
      <c r="F29" s="32">
        <f t="shared" si="0"/>
        <v>0</v>
      </c>
      <c r="H29" s="89">
        <f>ROUND((D29*'Data Input Sheets'!F409*52)+('Schedule B-3'!F29*'Data Input Sheets'!H409*52),0)</f>
        <v>0</v>
      </c>
      <c r="J29" s="89">
        <f t="shared" si="1"/>
        <v>0</v>
      </c>
      <c r="K29" s="28"/>
      <c r="L29" s="89">
        <f t="shared" si="2"/>
        <v>0</v>
      </c>
      <c r="M29" s="28"/>
      <c r="N29" s="89">
        <f t="shared" si="3"/>
        <v>0</v>
      </c>
      <c r="O29" s="28"/>
      <c r="P29" s="89">
        <f t="shared" si="4"/>
        <v>0</v>
      </c>
      <c r="Q29" s="28"/>
      <c r="R29" s="89">
        <f t="shared" si="5"/>
        <v>0</v>
      </c>
      <c r="S29" s="28"/>
      <c r="T29" s="89">
        <f t="shared" si="6"/>
        <v>0</v>
      </c>
      <c r="U29" s="28"/>
      <c r="V29" s="89">
        <f t="shared" si="7"/>
        <v>0</v>
      </c>
      <c r="X29" s="89">
        <f>'Data Input Sheets'!$J$531</f>
        <v>0</v>
      </c>
      <c r="Z29" s="89">
        <f t="shared" si="8"/>
        <v>0</v>
      </c>
      <c r="AB29" s="89">
        <f t="shared" si="9"/>
        <v>0</v>
      </c>
      <c r="AD29" s="89">
        <f t="shared" si="10"/>
        <v>0</v>
      </c>
      <c r="AE29" s="26"/>
      <c r="AF29" s="89">
        <f>ROUND(IF(H29&gt;0,'Data Input Sheets'!$J$484+('Data Input Sheets'!J409*'Schedule B-3'!D29*('Data Input Sheets'!$L$395+1.5)),0),0)</f>
        <v>0</v>
      </c>
      <c r="AH29" s="89">
        <f t="shared" si="11"/>
        <v>0</v>
      </c>
      <c r="AJ29" s="268">
        <f>'Data Input Sheets'!$J$451</f>
        <v>0</v>
      </c>
      <c r="AL29" s="89">
        <f t="shared" si="12"/>
        <v>0</v>
      </c>
      <c r="AN29" s="89">
        <f>ROUND((D29*('Data Input Sheets'!$F$511*'Data Input Sheets'!$J$498))+((F29*('Data Input Sheets'!$F$516*'Data Input Sheets'!$H$498))),0)</f>
        <v>0</v>
      </c>
      <c r="AP29" s="89">
        <f t="shared" si="14"/>
        <v>0</v>
      </c>
      <c r="AR29" s="29">
        <f>'Data Input Sheets'!J278</f>
        <v>0</v>
      </c>
      <c r="AT29" s="89">
        <f t="shared" si="13"/>
        <v>0</v>
      </c>
    </row>
    <row r="30" spans="1:46" ht="12.75">
      <c r="A30" s="197" t="str">
        <f>'Data Input Sheets'!D279</f>
        <v>Dispatcher 1</v>
      </c>
      <c r="D30" s="32">
        <f>'Data Input Sheets'!J352</f>
        <v>0</v>
      </c>
      <c r="F30" s="32">
        <f t="shared" si="0"/>
        <v>0</v>
      </c>
      <c r="H30" s="89">
        <f>ROUND((D30*'Data Input Sheets'!F410*52)+('Schedule B-3'!F30*'Data Input Sheets'!H410*52),0)</f>
        <v>0</v>
      </c>
      <c r="J30" s="89">
        <f t="shared" si="1"/>
        <v>0</v>
      </c>
      <c r="K30" s="28"/>
      <c r="L30" s="89">
        <f t="shared" si="2"/>
        <v>0</v>
      </c>
      <c r="M30" s="28"/>
      <c r="N30" s="89">
        <f t="shared" si="3"/>
        <v>0</v>
      </c>
      <c r="O30" s="28"/>
      <c r="P30" s="89">
        <f t="shared" si="4"/>
        <v>0</v>
      </c>
      <c r="Q30" s="28"/>
      <c r="R30" s="89">
        <f t="shared" si="5"/>
        <v>0</v>
      </c>
      <c r="S30" s="28"/>
      <c r="T30" s="89">
        <f t="shared" si="6"/>
        <v>0</v>
      </c>
      <c r="U30" s="28"/>
      <c r="V30" s="89">
        <f t="shared" si="7"/>
        <v>0</v>
      </c>
      <c r="X30" s="89">
        <f>'Data Input Sheets'!$J$531</f>
        <v>0</v>
      </c>
      <c r="Z30" s="89">
        <f t="shared" si="8"/>
        <v>0</v>
      </c>
      <c r="AB30" s="89">
        <f t="shared" si="9"/>
        <v>0</v>
      </c>
      <c r="AD30" s="89">
        <f t="shared" si="10"/>
        <v>0</v>
      </c>
      <c r="AE30" s="26"/>
      <c r="AF30" s="89">
        <f>ROUND(IF(H30&gt;0,'Data Input Sheets'!$J$484+('Data Input Sheets'!J410*'Schedule B-3'!D30*('Data Input Sheets'!$L$395+1.5)),0),0)</f>
        <v>0</v>
      </c>
      <c r="AH30" s="89">
        <f t="shared" si="11"/>
        <v>0</v>
      </c>
      <c r="AJ30" s="268">
        <f>'Data Input Sheets'!$J$452</f>
        <v>0</v>
      </c>
      <c r="AL30" s="89">
        <f t="shared" si="12"/>
        <v>0</v>
      </c>
      <c r="AN30" s="89">
        <f>ROUND((D30*('Data Input Sheets'!$F$511*'Data Input Sheets'!$J$498))+((F30*('Data Input Sheets'!$F$516*'Data Input Sheets'!$H$498))),0)</f>
        <v>0</v>
      </c>
      <c r="AP30" s="89">
        <f t="shared" si="14"/>
        <v>0</v>
      </c>
      <c r="AR30" s="29">
        <f>'Data Input Sheets'!J279</f>
        <v>0</v>
      </c>
      <c r="AT30" s="89">
        <f t="shared" si="13"/>
        <v>0</v>
      </c>
    </row>
    <row r="31" spans="1:46" ht="12.75">
      <c r="A31" s="197" t="str">
        <f>'Data Input Sheets'!D280</f>
        <v>Dispatcher 2</v>
      </c>
      <c r="D31" s="32">
        <f>'Data Input Sheets'!J353</f>
        <v>0</v>
      </c>
      <c r="F31" s="32">
        <f t="shared" si="0"/>
        <v>0</v>
      </c>
      <c r="H31" s="89">
        <f>ROUND((D31*'Data Input Sheets'!F411*52)+('Schedule B-3'!F31*'Data Input Sheets'!H411*52),0)</f>
        <v>0</v>
      </c>
      <c r="J31" s="89">
        <f t="shared" si="1"/>
        <v>0</v>
      </c>
      <c r="K31" s="28"/>
      <c r="L31" s="89">
        <f t="shared" si="2"/>
        <v>0</v>
      </c>
      <c r="M31" s="28"/>
      <c r="N31" s="89">
        <f t="shared" si="3"/>
        <v>0</v>
      </c>
      <c r="O31" s="28"/>
      <c r="P31" s="89">
        <f t="shared" si="4"/>
        <v>0</v>
      </c>
      <c r="Q31" s="28"/>
      <c r="R31" s="89">
        <f t="shared" si="5"/>
        <v>0</v>
      </c>
      <c r="S31" s="28"/>
      <c r="T31" s="89">
        <f t="shared" si="6"/>
        <v>0</v>
      </c>
      <c r="U31" s="28"/>
      <c r="V31" s="89">
        <f t="shared" si="7"/>
        <v>0</v>
      </c>
      <c r="X31" s="89">
        <f>'Data Input Sheets'!$J$531</f>
        <v>0</v>
      </c>
      <c r="Z31" s="89">
        <f t="shared" si="8"/>
        <v>0</v>
      </c>
      <c r="AB31" s="89">
        <f t="shared" si="9"/>
        <v>0</v>
      </c>
      <c r="AD31" s="89">
        <f t="shared" si="10"/>
        <v>0</v>
      </c>
      <c r="AE31" s="26"/>
      <c r="AF31" s="89">
        <f>ROUND(IF(H31&gt;0,'Data Input Sheets'!$J$484+('Data Input Sheets'!J411*'Schedule B-3'!D31*('Data Input Sheets'!$L$395+1.5)),0),0)</f>
        <v>0</v>
      </c>
      <c r="AH31" s="89">
        <f t="shared" si="11"/>
        <v>0</v>
      </c>
      <c r="AJ31" s="268">
        <f>'Data Input Sheets'!$J$452</f>
        <v>0</v>
      </c>
      <c r="AL31" s="89">
        <f t="shared" si="12"/>
        <v>0</v>
      </c>
      <c r="AN31" s="89">
        <f>ROUND((D31*('Data Input Sheets'!$F$511*'Data Input Sheets'!$J$498))+((F31*('Data Input Sheets'!$F$516*'Data Input Sheets'!$H$498))),0)</f>
        <v>0</v>
      </c>
      <c r="AP31" s="89">
        <f t="shared" si="14"/>
        <v>0</v>
      </c>
      <c r="AR31" s="29">
        <f>'Data Input Sheets'!J280</f>
        <v>0</v>
      </c>
      <c r="AT31" s="89">
        <f t="shared" si="13"/>
        <v>0</v>
      </c>
    </row>
    <row r="32" spans="1:46" ht="12.75">
      <c r="A32" s="197" t="str">
        <f>'Data Input Sheets'!D281</f>
        <v>Dispatcher 3</v>
      </c>
      <c r="D32" s="32">
        <f>'Data Input Sheets'!J354</f>
        <v>0</v>
      </c>
      <c r="F32" s="32">
        <f t="shared" si="0"/>
        <v>0</v>
      </c>
      <c r="H32" s="89">
        <f>ROUND((D32*'Data Input Sheets'!F412*52)+('Schedule B-3'!F32*'Data Input Sheets'!H412*52),0)</f>
        <v>0</v>
      </c>
      <c r="J32" s="89">
        <f t="shared" si="1"/>
        <v>0</v>
      </c>
      <c r="K32" s="28"/>
      <c r="L32" s="89">
        <f t="shared" si="2"/>
        <v>0</v>
      </c>
      <c r="M32" s="28"/>
      <c r="N32" s="89">
        <f t="shared" si="3"/>
        <v>0</v>
      </c>
      <c r="O32" s="28"/>
      <c r="P32" s="89">
        <f t="shared" si="4"/>
        <v>0</v>
      </c>
      <c r="Q32" s="28"/>
      <c r="R32" s="89">
        <f t="shared" si="5"/>
        <v>0</v>
      </c>
      <c r="S32" s="28"/>
      <c r="T32" s="89">
        <f t="shared" si="6"/>
        <v>0</v>
      </c>
      <c r="U32" s="28"/>
      <c r="V32" s="89">
        <f t="shared" si="7"/>
        <v>0</v>
      </c>
      <c r="X32" s="89">
        <f>'Data Input Sheets'!$J$531</f>
        <v>0</v>
      </c>
      <c r="Z32" s="89">
        <f t="shared" si="8"/>
        <v>0</v>
      </c>
      <c r="AB32" s="89">
        <f t="shared" si="9"/>
        <v>0</v>
      </c>
      <c r="AD32" s="89">
        <f t="shared" si="10"/>
        <v>0</v>
      </c>
      <c r="AE32" s="26"/>
      <c r="AF32" s="89">
        <f>ROUND(IF(H32&gt;0,'Data Input Sheets'!$J$484+('Data Input Sheets'!J412*'Schedule B-3'!D32*('Data Input Sheets'!$L$395+1.5)),0),0)</f>
        <v>0</v>
      </c>
      <c r="AH32" s="89">
        <f t="shared" si="11"/>
        <v>0</v>
      </c>
      <c r="AJ32" s="268">
        <f>'Data Input Sheets'!$J$452</f>
        <v>0</v>
      </c>
      <c r="AL32" s="89">
        <f t="shared" si="12"/>
        <v>0</v>
      </c>
      <c r="AN32" s="89">
        <f>ROUND((D32*('Data Input Sheets'!$F$511*'Data Input Sheets'!$J$498))+((F32*('Data Input Sheets'!$F$516*'Data Input Sheets'!$H$498))),0)</f>
        <v>0</v>
      </c>
      <c r="AP32" s="89">
        <f t="shared" si="14"/>
        <v>0</v>
      </c>
      <c r="AR32" s="29">
        <f>'Data Input Sheets'!J281</f>
        <v>0</v>
      </c>
      <c r="AT32" s="89">
        <f t="shared" si="13"/>
        <v>0</v>
      </c>
    </row>
    <row r="33" spans="1:44" ht="12.75">
      <c r="A33" s="204"/>
      <c r="AR33" s="29"/>
    </row>
    <row r="34" spans="1:44" ht="12.75">
      <c r="A34" s="205" t="s">
        <v>1003</v>
      </c>
      <c r="AR34" s="29"/>
    </row>
    <row r="35" spans="1:46" ht="12.75">
      <c r="A35" s="197" t="str">
        <f>'Data Input Sheets'!D298</f>
        <v>Mechanic 1</v>
      </c>
      <c r="D35" s="32">
        <f>'Data Input Sheets'!J358</f>
        <v>0</v>
      </c>
      <c r="F35" s="32">
        <f aca="true" t="shared" si="15" ref="F35:F43">ROUND(D35*1.5,2)</f>
        <v>0</v>
      </c>
      <c r="H35" s="206">
        <f>ROUND((D35*'Data Input Sheets'!F415*52)+('Schedule B-3'!F35*'Data Input Sheets'!H415*52),0)</f>
        <v>0</v>
      </c>
      <c r="J35" s="206">
        <f aca="true" t="shared" si="16" ref="J35:J43">IF(H35&lt;87900,(ROUND($J$11*H35,0)),87900*$J$11)</f>
        <v>0</v>
      </c>
      <c r="K35" s="28"/>
      <c r="L35" s="206">
        <f aca="true" t="shared" si="17" ref="L35:L43">ROUND($L$11*H35,0)</f>
        <v>0</v>
      </c>
      <c r="M35" s="28"/>
      <c r="N35" s="206">
        <f aca="true" t="shared" si="18" ref="N35:N43">IF(H35&lt;7000,(ROUND(N$11*H35,0)),7000*$N$11)</f>
        <v>0</v>
      </c>
      <c r="O35" s="28"/>
      <c r="P35" s="206">
        <f aca="true" t="shared" si="19" ref="P35:P43">IF(H35&lt;7000,(ROUND(P$11*H35,0)),7000*$P$11)</f>
        <v>0</v>
      </c>
      <c r="Q35" s="28"/>
      <c r="R35" s="206">
        <f aca="true" t="shared" si="20" ref="R35:R43">ROUND(R$11*H35,0)</f>
        <v>0</v>
      </c>
      <c r="S35" s="28"/>
      <c r="T35" s="206">
        <f aca="true" t="shared" si="21" ref="T35:T43">ROUND(T$11*H35,0)</f>
        <v>0</v>
      </c>
      <c r="U35" s="28"/>
      <c r="V35" s="206">
        <f aca="true" t="shared" si="22" ref="V35:V43">SUM(J35:T35)</f>
        <v>0</v>
      </c>
      <c r="X35" s="285" t="s">
        <v>906</v>
      </c>
      <c r="Z35" s="206">
        <f aca="true" t="shared" si="23" ref="Z35:Z43">ROUND(H35*Z$11,0)</f>
        <v>0</v>
      </c>
      <c r="AA35" s="89"/>
      <c r="AB35" s="206">
        <f aca="true" t="shared" si="24" ref="AB35:AB43">ROUND(H35*AB$11,0)</f>
        <v>0</v>
      </c>
      <c r="AD35" s="206">
        <f aca="true" t="shared" si="25" ref="AD35:AD43">ROUND(H35*AD$11,0)</f>
        <v>0</v>
      </c>
      <c r="AE35" s="26"/>
      <c r="AF35" s="206">
        <f>ROUND(IF(H35&gt;0,'Data Input Sheets'!$J$484+('Data Input Sheets'!J415*'Schedule B-3'!D35*('Data Input Sheets'!$L$395+1.5)),0),0)</f>
        <v>0</v>
      </c>
      <c r="AH35" s="206">
        <f aca="true" t="shared" si="26" ref="AH35:AH43">SUM(Z35:AF35)</f>
        <v>0</v>
      </c>
      <c r="AJ35" s="27" t="s">
        <v>906</v>
      </c>
      <c r="AL35" s="27" t="s">
        <v>906</v>
      </c>
      <c r="AN35" s="27" t="s">
        <v>906</v>
      </c>
      <c r="AP35" s="206">
        <f>H35+V35+AH35</f>
        <v>0</v>
      </c>
      <c r="AR35" s="29">
        <f>'Data Input Sheets'!J298</f>
        <v>0</v>
      </c>
      <c r="AT35" s="206">
        <f aca="true" t="shared" si="27" ref="AT35:AT43">ROUND(AP35*AR35,0)</f>
        <v>0</v>
      </c>
    </row>
    <row r="36" spans="1:46" ht="12.75">
      <c r="A36" s="197" t="str">
        <f>'Data Input Sheets'!D299</f>
        <v>Mechanic 2</v>
      </c>
      <c r="D36" s="32">
        <f>'Data Input Sheets'!J359</f>
        <v>0</v>
      </c>
      <c r="F36" s="32">
        <f t="shared" si="15"/>
        <v>0</v>
      </c>
      <c r="H36" s="89">
        <f>ROUND((D36*'Data Input Sheets'!F416*52)+('Schedule B-3'!F36*'Data Input Sheets'!H416*52),0)</f>
        <v>0</v>
      </c>
      <c r="J36" s="89">
        <f t="shared" si="16"/>
        <v>0</v>
      </c>
      <c r="K36" s="28"/>
      <c r="L36" s="89">
        <f t="shared" si="17"/>
        <v>0</v>
      </c>
      <c r="M36" s="28"/>
      <c r="N36" s="89">
        <f t="shared" si="18"/>
        <v>0</v>
      </c>
      <c r="O36" s="28"/>
      <c r="P36" s="89">
        <f t="shared" si="19"/>
        <v>0</v>
      </c>
      <c r="Q36" s="28"/>
      <c r="R36" s="89">
        <f t="shared" si="20"/>
        <v>0</v>
      </c>
      <c r="S36" s="28"/>
      <c r="T36" s="89">
        <f t="shared" si="21"/>
        <v>0</v>
      </c>
      <c r="U36" s="28"/>
      <c r="V36" s="89">
        <f t="shared" si="22"/>
        <v>0</v>
      </c>
      <c r="X36" s="286" t="s">
        <v>906</v>
      </c>
      <c r="Z36" s="89">
        <f t="shared" si="23"/>
        <v>0</v>
      </c>
      <c r="AA36" s="89"/>
      <c r="AB36" s="89">
        <f t="shared" si="24"/>
        <v>0</v>
      </c>
      <c r="AD36" s="89">
        <f t="shared" si="25"/>
        <v>0</v>
      </c>
      <c r="AE36" s="26"/>
      <c r="AF36" s="89">
        <f>ROUND(IF(H36&gt;0,'Data Input Sheets'!$J$484+('Data Input Sheets'!J416*'Schedule B-3'!D36*('Data Input Sheets'!$L$395+1.5)),0),0)</f>
        <v>0</v>
      </c>
      <c r="AH36" s="89">
        <f t="shared" si="26"/>
        <v>0</v>
      </c>
      <c r="AJ36" s="27" t="s">
        <v>906</v>
      </c>
      <c r="AL36" s="27" t="s">
        <v>906</v>
      </c>
      <c r="AN36" s="27" t="s">
        <v>906</v>
      </c>
      <c r="AP36" s="89">
        <f aca="true" t="shared" si="28" ref="AP36:AP43">H36+V36+AH36</f>
        <v>0</v>
      </c>
      <c r="AR36" s="29">
        <f>'Data Input Sheets'!J299</f>
        <v>0</v>
      </c>
      <c r="AT36" s="89">
        <f t="shared" si="27"/>
        <v>0</v>
      </c>
    </row>
    <row r="37" spans="1:46" ht="12.75">
      <c r="A37" s="197" t="str">
        <f>'Data Input Sheets'!D300</f>
        <v>Mechanic 3</v>
      </c>
      <c r="D37" s="32">
        <f>'Data Input Sheets'!J360</f>
        <v>0</v>
      </c>
      <c r="F37" s="32">
        <f t="shared" si="15"/>
        <v>0</v>
      </c>
      <c r="H37" s="89">
        <f>ROUND((D37*'Data Input Sheets'!F417*52)+('Schedule B-3'!F37*'Data Input Sheets'!H417*52),0)</f>
        <v>0</v>
      </c>
      <c r="J37" s="89">
        <f t="shared" si="16"/>
        <v>0</v>
      </c>
      <c r="K37" s="28"/>
      <c r="L37" s="89">
        <f t="shared" si="17"/>
        <v>0</v>
      </c>
      <c r="M37" s="28"/>
      <c r="N37" s="89">
        <f t="shared" si="18"/>
        <v>0</v>
      </c>
      <c r="O37" s="28"/>
      <c r="P37" s="89">
        <f t="shared" si="19"/>
        <v>0</v>
      </c>
      <c r="Q37" s="28"/>
      <c r="R37" s="89">
        <f t="shared" si="20"/>
        <v>0</v>
      </c>
      <c r="S37" s="28"/>
      <c r="T37" s="89">
        <f t="shared" si="21"/>
        <v>0</v>
      </c>
      <c r="U37" s="28"/>
      <c r="V37" s="89">
        <f t="shared" si="22"/>
        <v>0</v>
      </c>
      <c r="X37" s="286" t="s">
        <v>906</v>
      </c>
      <c r="Z37" s="89">
        <f t="shared" si="23"/>
        <v>0</v>
      </c>
      <c r="AA37" s="89"/>
      <c r="AB37" s="89">
        <f t="shared" si="24"/>
        <v>0</v>
      </c>
      <c r="AD37" s="89">
        <f t="shared" si="25"/>
        <v>0</v>
      </c>
      <c r="AE37" s="26"/>
      <c r="AF37" s="89">
        <f>ROUND(IF(H37&gt;0,'Data Input Sheets'!$J$484+('Data Input Sheets'!J417*'Schedule B-3'!D37*('Data Input Sheets'!$L$395+1.5)),0),0)</f>
        <v>0</v>
      </c>
      <c r="AH37" s="89">
        <f t="shared" si="26"/>
        <v>0</v>
      </c>
      <c r="AJ37" s="27" t="s">
        <v>906</v>
      </c>
      <c r="AL37" s="27" t="s">
        <v>906</v>
      </c>
      <c r="AN37" s="27" t="s">
        <v>906</v>
      </c>
      <c r="AP37" s="89">
        <f t="shared" si="28"/>
        <v>0</v>
      </c>
      <c r="AR37" s="29">
        <f>'Data Input Sheets'!J300</f>
        <v>0</v>
      </c>
      <c r="AT37" s="89">
        <f t="shared" si="27"/>
        <v>0</v>
      </c>
    </row>
    <row r="38" spans="1:46" ht="12.75">
      <c r="A38" s="197" t="str">
        <f>'Data Input Sheets'!D301</f>
        <v>Restocking Technician 1</v>
      </c>
      <c r="D38" s="32">
        <f>'Data Input Sheets'!J361</f>
        <v>0</v>
      </c>
      <c r="F38" s="32">
        <f t="shared" si="15"/>
        <v>0</v>
      </c>
      <c r="H38" s="89">
        <f>ROUND((D38*'Data Input Sheets'!F418*52)+('Schedule B-3'!F38*'Data Input Sheets'!H418*52),0)</f>
        <v>0</v>
      </c>
      <c r="J38" s="89">
        <f t="shared" si="16"/>
        <v>0</v>
      </c>
      <c r="K38" s="28"/>
      <c r="L38" s="89">
        <f t="shared" si="17"/>
        <v>0</v>
      </c>
      <c r="M38" s="28"/>
      <c r="N38" s="89">
        <f t="shared" si="18"/>
        <v>0</v>
      </c>
      <c r="O38" s="28"/>
      <c r="P38" s="89">
        <f t="shared" si="19"/>
        <v>0</v>
      </c>
      <c r="Q38" s="28"/>
      <c r="R38" s="89">
        <f t="shared" si="20"/>
        <v>0</v>
      </c>
      <c r="S38" s="28"/>
      <c r="T38" s="89">
        <f t="shared" si="21"/>
        <v>0</v>
      </c>
      <c r="U38" s="28"/>
      <c r="V38" s="89">
        <f t="shared" si="22"/>
        <v>0</v>
      </c>
      <c r="X38" s="286" t="s">
        <v>906</v>
      </c>
      <c r="Z38" s="89">
        <f t="shared" si="23"/>
        <v>0</v>
      </c>
      <c r="AA38" s="89"/>
      <c r="AB38" s="89">
        <f t="shared" si="24"/>
        <v>0</v>
      </c>
      <c r="AD38" s="89">
        <f t="shared" si="25"/>
        <v>0</v>
      </c>
      <c r="AE38" s="26"/>
      <c r="AF38" s="89">
        <f>ROUND(IF(H38&gt;0,'Data Input Sheets'!$J$484+('Data Input Sheets'!J418*'Schedule B-3'!D38*('Data Input Sheets'!$L$395+1.5)),0),0)</f>
        <v>0</v>
      </c>
      <c r="AH38" s="89">
        <f t="shared" si="26"/>
        <v>0</v>
      </c>
      <c r="AJ38" s="27" t="s">
        <v>906</v>
      </c>
      <c r="AL38" s="27" t="s">
        <v>906</v>
      </c>
      <c r="AN38" s="27" t="s">
        <v>906</v>
      </c>
      <c r="AP38" s="89">
        <f t="shared" si="28"/>
        <v>0</v>
      </c>
      <c r="AR38" s="29">
        <f>'Data Input Sheets'!J301</f>
        <v>0</v>
      </c>
      <c r="AT38" s="89">
        <f t="shared" si="27"/>
        <v>0</v>
      </c>
    </row>
    <row r="39" spans="1:46" ht="12.75">
      <c r="A39" s="197" t="str">
        <f>'Data Input Sheets'!D302</f>
        <v>Restocking Technician 2</v>
      </c>
      <c r="D39" s="32">
        <f>'Data Input Sheets'!J362</f>
        <v>0</v>
      </c>
      <c r="F39" s="32">
        <f t="shared" si="15"/>
        <v>0</v>
      </c>
      <c r="H39" s="89">
        <f>ROUND((D39*'Data Input Sheets'!F419*52)+('Schedule B-3'!F39*'Data Input Sheets'!H419*52),0)</f>
        <v>0</v>
      </c>
      <c r="J39" s="89">
        <f t="shared" si="16"/>
        <v>0</v>
      </c>
      <c r="K39" s="28"/>
      <c r="L39" s="89">
        <f t="shared" si="17"/>
        <v>0</v>
      </c>
      <c r="M39" s="28"/>
      <c r="N39" s="89">
        <f t="shared" si="18"/>
        <v>0</v>
      </c>
      <c r="O39" s="28"/>
      <c r="P39" s="89">
        <f t="shared" si="19"/>
        <v>0</v>
      </c>
      <c r="Q39" s="28"/>
      <c r="R39" s="89">
        <f t="shared" si="20"/>
        <v>0</v>
      </c>
      <c r="S39" s="28"/>
      <c r="T39" s="89">
        <f t="shared" si="21"/>
        <v>0</v>
      </c>
      <c r="U39" s="28"/>
      <c r="V39" s="89">
        <f t="shared" si="22"/>
        <v>0</v>
      </c>
      <c r="X39" s="286" t="s">
        <v>906</v>
      </c>
      <c r="Z39" s="89">
        <f t="shared" si="23"/>
        <v>0</v>
      </c>
      <c r="AA39" s="89"/>
      <c r="AB39" s="89">
        <f t="shared" si="24"/>
        <v>0</v>
      </c>
      <c r="AD39" s="89">
        <f t="shared" si="25"/>
        <v>0</v>
      </c>
      <c r="AE39" s="26"/>
      <c r="AF39" s="89">
        <f>ROUND(IF(H39&gt;0,'Data Input Sheets'!$J$484+('Data Input Sheets'!J419*'Schedule B-3'!D39*('Data Input Sheets'!$L$395+1.5)),0),0)</f>
        <v>0</v>
      </c>
      <c r="AH39" s="89">
        <f t="shared" si="26"/>
        <v>0</v>
      </c>
      <c r="AJ39" s="27" t="s">
        <v>906</v>
      </c>
      <c r="AL39" s="27" t="s">
        <v>906</v>
      </c>
      <c r="AN39" s="27" t="s">
        <v>906</v>
      </c>
      <c r="AP39" s="89">
        <f t="shared" si="28"/>
        <v>0</v>
      </c>
      <c r="AR39" s="29">
        <f>'Data Input Sheets'!J302</f>
        <v>0</v>
      </c>
      <c r="AT39" s="89">
        <f t="shared" si="27"/>
        <v>0</v>
      </c>
    </row>
    <row r="40" spans="1:46" ht="12.75">
      <c r="A40" s="197" t="str">
        <f>'Data Input Sheets'!D303</f>
        <v>Restocking Technician 3</v>
      </c>
      <c r="D40" s="32">
        <f>'Data Input Sheets'!J363</f>
        <v>0</v>
      </c>
      <c r="F40" s="32">
        <f t="shared" si="15"/>
        <v>0</v>
      </c>
      <c r="H40" s="89">
        <f>ROUND((D40*'Data Input Sheets'!F420*52)+('Schedule B-3'!F40*'Data Input Sheets'!H420*52),0)</f>
        <v>0</v>
      </c>
      <c r="J40" s="89">
        <f t="shared" si="16"/>
        <v>0</v>
      </c>
      <c r="K40" s="28"/>
      <c r="L40" s="89">
        <f t="shared" si="17"/>
        <v>0</v>
      </c>
      <c r="M40" s="28"/>
      <c r="N40" s="89">
        <f t="shared" si="18"/>
        <v>0</v>
      </c>
      <c r="O40" s="28"/>
      <c r="P40" s="89">
        <f t="shared" si="19"/>
        <v>0</v>
      </c>
      <c r="Q40" s="28"/>
      <c r="R40" s="89">
        <f t="shared" si="20"/>
        <v>0</v>
      </c>
      <c r="S40" s="28"/>
      <c r="T40" s="89">
        <f t="shared" si="21"/>
        <v>0</v>
      </c>
      <c r="U40" s="28"/>
      <c r="V40" s="89">
        <f t="shared" si="22"/>
        <v>0</v>
      </c>
      <c r="X40" s="286" t="s">
        <v>906</v>
      </c>
      <c r="Z40" s="89">
        <f t="shared" si="23"/>
        <v>0</v>
      </c>
      <c r="AA40" s="89"/>
      <c r="AB40" s="89">
        <f t="shared" si="24"/>
        <v>0</v>
      </c>
      <c r="AD40" s="89">
        <f t="shared" si="25"/>
        <v>0</v>
      </c>
      <c r="AE40" s="26"/>
      <c r="AF40" s="89">
        <f>ROUND(IF(H40&gt;0,'Data Input Sheets'!$J$484+('Data Input Sheets'!J420*'Schedule B-3'!D40*('Data Input Sheets'!$L$395+1.5)),0),0)</f>
        <v>0</v>
      </c>
      <c r="AH40" s="89">
        <f t="shared" si="26"/>
        <v>0</v>
      </c>
      <c r="AJ40" s="27" t="s">
        <v>906</v>
      </c>
      <c r="AL40" s="27" t="s">
        <v>906</v>
      </c>
      <c r="AN40" s="27" t="s">
        <v>906</v>
      </c>
      <c r="AP40" s="89">
        <f t="shared" si="28"/>
        <v>0</v>
      </c>
      <c r="AR40" s="29">
        <f>'Data Input Sheets'!J303</f>
        <v>0</v>
      </c>
      <c r="AT40" s="89">
        <f t="shared" si="27"/>
        <v>0</v>
      </c>
    </row>
    <row r="41" spans="1:46" ht="12.75">
      <c r="A41" s="197" t="str">
        <f>'Data Input Sheets'!D304</f>
        <v>Other Hourly Operations Support 1</v>
      </c>
      <c r="D41" s="32">
        <f>'Data Input Sheets'!J364</f>
        <v>0</v>
      </c>
      <c r="F41" s="32">
        <f t="shared" si="15"/>
        <v>0</v>
      </c>
      <c r="H41" s="89">
        <f>ROUND((D41*'Data Input Sheets'!F421*52)+('Schedule B-3'!F41*'Data Input Sheets'!H421*52),0)</f>
        <v>0</v>
      </c>
      <c r="J41" s="89">
        <f t="shared" si="16"/>
        <v>0</v>
      </c>
      <c r="K41" s="28"/>
      <c r="L41" s="89">
        <f t="shared" si="17"/>
        <v>0</v>
      </c>
      <c r="M41" s="28"/>
      <c r="N41" s="89">
        <f t="shared" si="18"/>
        <v>0</v>
      </c>
      <c r="O41" s="28"/>
      <c r="P41" s="89">
        <f t="shared" si="19"/>
        <v>0</v>
      </c>
      <c r="Q41" s="28"/>
      <c r="R41" s="89">
        <f t="shared" si="20"/>
        <v>0</v>
      </c>
      <c r="S41" s="28"/>
      <c r="T41" s="89">
        <f t="shared" si="21"/>
        <v>0</v>
      </c>
      <c r="U41" s="28"/>
      <c r="V41" s="89">
        <f t="shared" si="22"/>
        <v>0</v>
      </c>
      <c r="X41" s="286" t="s">
        <v>906</v>
      </c>
      <c r="Z41" s="89">
        <f t="shared" si="23"/>
        <v>0</v>
      </c>
      <c r="AA41" s="89"/>
      <c r="AB41" s="89">
        <f t="shared" si="24"/>
        <v>0</v>
      </c>
      <c r="AD41" s="89">
        <f t="shared" si="25"/>
        <v>0</v>
      </c>
      <c r="AE41" s="26"/>
      <c r="AF41" s="89">
        <f>ROUND(IF(H41&gt;0,'Data Input Sheets'!$J$484+('Data Input Sheets'!J421*'Schedule B-3'!D41*('Data Input Sheets'!$L$395+1.5)),0),0)</f>
        <v>0</v>
      </c>
      <c r="AH41" s="89">
        <f t="shared" si="26"/>
        <v>0</v>
      </c>
      <c r="AJ41" s="27" t="s">
        <v>906</v>
      </c>
      <c r="AL41" s="27" t="s">
        <v>906</v>
      </c>
      <c r="AN41" s="27" t="s">
        <v>906</v>
      </c>
      <c r="AP41" s="89">
        <f t="shared" si="28"/>
        <v>0</v>
      </c>
      <c r="AR41" s="29">
        <f>'Data Input Sheets'!J304</f>
        <v>0</v>
      </c>
      <c r="AT41" s="89">
        <f t="shared" si="27"/>
        <v>0</v>
      </c>
    </row>
    <row r="42" spans="1:46" ht="12.75">
      <c r="A42" s="197" t="str">
        <f>'Data Input Sheets'!D305</f>
        <v>Other Hourly Operations Support 2</v>
      </c>
      <c r="D42" s="32">
        <f>'Data Input Sheets'!J365</f>
        <v>0</v>
      </c>
      <c r="F42" s="32">
        <f t="shared" si="15"/>
        <v>0</v>
      </c>
      <c r="H42" s="89">
        <f>ROUND((D42*'Data Input Sheets'!F422*52)+('Schedule B-3'!F42*'Data Input Sheets'!H422*52),0)</f>
        <v>0</v>
      </c>
      <c r="J42" s="89">
        <f t="shared" si="16"/>
        <v>0</v>
      </c>
      <c r="K42" s="28"/>
      <c r="L42" s="89">
        <f t="shared" si="17"/>
        <v>0</v>
      </c>
      <c r="M42" s="28"/>
      <c r="N42" s="89">
        <f t="shared" si="18"/>
        <v>0</v>
      </c>
      <c r="O42" s="28"/>
      <c r="P42" s="89">
        <f t="shared" si="19"/>
        <v>0</v>
      </c>
      <c r="Q42" s="28"/>
      <c r="R42" s="89">
        <f t="shared" si="20"/>
        <v>0</v>
      </c>
      <c r="S42" s="28"/>
      <c r="T42" s="89">
        <f t="shared" si="21"/>
        <v>0</v>
      </c>
      <c r="U42" s="28"/>
      <c r="V42" s="89">
        <f t="shared" si="22"/>
        <v>0</v>
      </c>
      <c r="X42" s="286" t="s">
        <v>906</v>
      </c>
      <c r="Z42" s="89">
        <f t="shared" si="23"/>
        <v>0</v>
      </c>
      <c r="AA42" s="89"/>
      <c r="AB42" s="89">
        <f t="shared" si="24"/>
        <v>0</v>
      </c>
      <c r="AD42" s="89">
        <f t="shared" si="25"/>
        <v>0</v>
      </c>
      <c r="AE42" s="26"/>
      <c r="AF42" s="89">
        <f>ROUND(IF(H42&gt;0,'Data Input Sheets'!$J$484+('Data Input Sheets'!J422*'Schedule B-3'!D42*('Data Input Sheets'!$L$395+1.5)),0),0)</f>
        <v>0</v>
      </c>
      <c r="AH42" s="89">
        <f t="shared" si="26"/>
        <v>0</v>
      </c>
      <c r="AJ42" s="27" t="s">
        <v>906</v>
      </c>
      <c r="AL42" s="27" t="s">
        <v>906</v>
      </c>
      <c r="AN42" s="27" t="s">
        <v>906</v>
      </c>
      <c r="AP42" s="89">
        <f t="shared" si="28"/>
        <v>0</v>
      </c>
      <c r="AR42" s="29">
        <f>'Data Input Sheets'!J305</f>
        <v>0</v>
      </c>
      <c r="AT42" s="89">
        <f t="shared" si="27"/>
        <v>0</v>
      </c>
    </row>
    <row r="43" spans="1:46" ht="12.75">
      <c r="A43" s="197" t="str">
        <f>'Data Input Sheets'!D306</f>
        <v>Other Hourly Operations Support 3</v>
      </c>
      <c r="D43" s="32">
        <f>'Data Input Sheets'!J366</f>
        <v>0</v>
      </c>
      <c r="F43" s="32">
        <f t="shared" si="15"/>
        <v>0</v>
      </c>
      <c r="H43" s="89">
        <f>ROUND((D43*'Data Input Sheets'!F423*52)+('Schedule B-3'!F43*'Data Input Sheets'!H423*52),0)</f>
        <v>0</v>
      </c>
      <c r="J43" s="89">
        <f t="shared" si="16"/>
        <v>0</v>
      </c>
      <c r="K43" s="28"/>
      <c r="L43" s="89">
        <f t="shared" si="17"/>
        <v>0</v>
      </c>
      <c r="M43" s="28"/>
      <c r="N43" s="89">
        <f t="shared" si="18"/>
        <v>0</v>
      </c>
      <c r="O43" s="28"/>
      <c r="P43" s="89">
        <f t="shared" si="19"/>
        <v>0</v>
      </c>
      <c r="Q43" s="28"/>
      <c r="R43" s="89">
        <f t="shared" si="20"/>
        <v>0</v>
      </c>
      <c r="S43" s="28"/>
      <c r="T43" s="89">
        <f t="shared" si="21"/>
        <v>0</v>
      </c>
      <c r="U43" s="28"/>
      <c r="V43" s="89">
        <f t="shared" si="22"/>
        <v>0</v>
      </c>
      <c r="X43" s="286" t="s">
        <v>906</v>
      </c>
      <c r="Z43" s="89">
        <f t="shared" si="23"/>
        <v>0</v>
      </c>
      <c r="AA43" s="89"/>
      <c r="AB43" s="89">
        <f t="shared" si="24"/>
        <v>0</v>
      </c>
      <c r="AD43" s="89">
        <f t="shared" si="25"/>
        <v>0</v>
      </c>
      <c r="AE43" s="26"/>
      <c r="AF43" s="89">
        <f>ROUND(IF(H43&gt;0,'Data Input Sheets'!$J$484+('Data Input Sheets'!J423*'Schedule B-3'!D43*('Data Input Sheets'!$L$395+1.5)),0),0)</f>
        <v>0</v>
      </c>
      <c r="AH43" s="89">
        <f t="shared" si="26"/>
        <v>0</v>
      </c>
      <c r="AJ43" s="27" t="s">
        <v>906</v>
      </c>
      <c r="AL43" s="27" t="s">
        <v>906</v>
      </c>
      <c r="AN43" s="27" t="s">
        <v>906</v>
      </c>
      <c r="AP43" s="89">
        <f t="shared" si="28"/>
        <v>0</v>
      </c>
      <c r="AR43" s="29">
        <f>'Data Input Sheets'!J306</f>
        <v>0</v>
      </c>
      <c r="AT43" s="89">
        <f t="shared" si="27"/>
        <v>0</v>
      </c>
    </row>
    <row r="44" spans="1:46" ht="12.75">
      <c r="A44" s="204"/>
      <c r="H44" s="89"/>
      <c r="J44" s="89"/>
      <c r="L44" s="89"/>
      <c r="N44" s="89"/>
      <c r="P44" s="89"/>
      <c r="R44" s="89"/>
      <c r="T44" s="89"/>
      <c r="V44" s="89"/>
      <c r="X44" s="286"/>
      <c r="Z44" s="89"/>
      <c r="AB44" s="89"/>
      <c r="AD44" s="89"/>
      <c r="AF44" s="89"/>
      <c r="AH44" s="89"/>
      <c r="AP44" s="89"/>
      <c r="AR44" s="29"/>
      <c r="AT44" s="89"/>
    </row>
    <row r="45" spans="1:46" ht="12.75">
      <c r="A45" s="205" t="s">
        <v>477</v>
      </c>
      <c r="H45" s="89"/>
      <c r="J45" s="89"/>
      <c r="L45" s="89"/>
      <c r="N45" s="89"/>
      <c r="P45" s="89"/>
      <c r="R45" s="89"/>
      <c r="T45" s="89"/>
      <c r="V45" s="89"/>
      <c r="X45" s="286"/>
      <c r="Z45" s="89"/>
      <c r="AB45" s="89"/>
      <c r="AD45" s="89"/>
      <c r="AF45" s="89"/>
      <c r="AH45" s="89"/>
      <c r="AP45" s="89"/>
      <c r="AR45" s="29"/>
      <c r="AT45" s="89"/>
    </row>
    <row r="46" spans="1:46" ht="12.75">
      <c r="A46" s="197" t="str">
        <f>'Data Input Sheets'!D322</f>
        <v>Operations Supervisor 1</v>
      </c>
      <c r="D46" s="32" t="s">
        <v>906</v>
      </c>
      <c r="F46" s="27" t="s">
        <v>906</v>
      </c>
      <c r="H46" s="206">
        <f>'Data Input Sheets'!J373</f>
        <v>0</v>
      </c>
      <c r="J46" s="206">
        <f aca="true" t="shared" si="29" ref="J46:J52">IF(H46&lt;87900,(ROUND($J$11*H46,0)),87900*$J$11)</f>
        <v>0</v>
      </c>
      <c r="K46" s="28"/>
      <c r="L46" s="206">
        <f aca="true" t="shared" si="30" ref="L46:L52">ROUND($L$11*H46,0)</f>
        <v>0</v>
      </c>
      <c r="M46" s="28"/>
      <c r="N46" s="206">
        <f aca="true" t="shared" si="31" ref="N46:N52">IF(H46&lt;7000,(ROUND(N$11*H46,0)),7000*$N$11)</f>
        <v>0</v>
      </c>
      <c r="O46" s="28"/>
      <c r="P46" s="206">
        <f aca="true" t="shared" si="32" ref="P46:P52">IF(H46&lt;7000,(ROUND(P$11*H46,0)),7000*$P$11)</f>
        <v>0</v>
      </c>
      <c r="Q46" s="28"/>
      <c r="R46" s="206">
        <f aca="true" t="shared" si="33" ref="R46:R52">ROUND(R$11*H46,0)</f>
        <v>0</v>
      </c>
      <c r="S46" s="28"/>
      <c r="T46" s="206">
        <f aca="true" t="shared" si="34" ref="T46:T52">ROUND(T$11*H46,0)</f>
        <v>0</v>
      </c>
      <c r="U46" s="28"/>
      <c r="V46" s="206">
        <f aca="true" t="shared" si="35" ref="V46:V52">SUM(J46:T46)</f>
        <v>0</v>
      </c>
      <c r="X46" s="285" t="s">
        <v>906</v>
      </c>
      <c r="Z46" s="206">
        <f aca="true" t="shared" si="36" ref="Z46:Z52">ROUND(H46*Z$11,0)</f>
        <v>0</v>
      </c>
      <c r="AA46" s="89"/>
      <c r="AB46" s="206">
        <f aca="true" t="shared" si="37" ref="AB46:AB52">ROUND(H46*AB$11,0)</f>
        <v>0</v>
      </c>
      <c r="AD46" s="206">
        <f aca="true" t="shared" si="38" ref="AD46:AD52">ROUND(H46*AD$11,0)</f>
        <v>0</v>
      </c>
      <c r="AE46" s="26"/>
      <c r="AF46" s="206">
        <f>IF(H46&gt;0,'Data Input Sheets'!$J$484,0)</f>
        <v>0</v>
      </c>
      <c r="AH46" s="206">
        <f aca="true" t="shared" si="39" ref="AH46:AH52">SUM(Z46:AF46)</f>
        <v>0</v>
      </c>
      <c r="AJ46" s="27" t="s">
        <v>906</v>
      </c>
      <c r="AL46" s="27" t="s">
        <v>906</v>
      </c>
      <c r="AN46" s="27" t="s">
        <v>906</v>
      </c>
      <c r="AP46" s="206">
        <f aca="true" t="shared" si="40" ref="AP46:AP52">H46+V46+AH46</f>
        <v>0</v>
      </c>
      <c r="AR46" s="29">
        <f>'Data Input Sheets'!J322</f>
        <v>0</v>
      </c>
      <c r="AT46" s="206">
        <f aca="true" t="shared" si="41" ref="AT46:AT52">ROUND(AP46*AR46,0)</f>
        <v>0</v>
      </c>
    </row>
    <row r="47" spans="1:46" ht="12.75">
      <c r="A47" s="197" t="str">
        <f>'Data Input Sheets'!D323</f>
        <v>Operations Supervisor 2</v>
      </c>
      <c r="D47" s="32" t="s">
        <v>906</v>
      </c>
      <c r="F47" s="27" t="s">
        <v>906</v>
      </c>
      <c r="H47" s="89">
        <f>'Data Input Sheets'!J374</f>
        <v>0</v>
      </c>
      <c r="J47" s="89">
        <f t="shared" si="29"/>
        <v>0</v>
      </c>
      <c r="K47" s="28"/>
      <c r="L47" s="89">
        <f t="shared" si="30"/>
        <v>0</v>
      </c>
      <c r="M47" s="28"/>
      <c r="N47" s="89">
        <f t="shared" si="31"/>
        <v>0</v>
      </c>
      <c r="O47" s="28"/>
      <c r="P47" s="89">
        <f t="shared" si="32"/>
        <v>0</v>
      </c>
      <c r="Q47" s="28"/>
      <c r="R47" s="89">
        <f t="shared" si="33"/>
        <v>0</v>
      </c>
      <c r="S47" s="28"/>
      <c r="T47" s="89">
        <f t="shared" si="34"/>
        <v>0</v>
      </c>
      <c r="U47" s="28"/>
      <c r="V47" s="89">
        <f t="shared" si="35"/>
        <v>0</v>
      </c>
      <c r="X47" s="286" t="s">
        <v>906</v>
      </c>
      <c r="Z47" s="89">
        <f t="shared" si="36"/>
        <v>0</v>
      </c>
      <c r="AA47" s="89"/>
      <c r="AB47" s="89">
        <f t="shared" si="37"/>
        <v>0</v>
      </c>
      <c r="AD47" s="89">
        <f t="shared" si="38"/>
        <v>0</v>
      </c>
      <c r="AE47" s="26"/>
      <c r="AF47" s="89">
        <f>IF(H47&gt;0,'Data Input Sheets'!$J$484,0)</f>
        <v>0</v>
      </c>
      <c r="AH47" s="89">
        <f t="shared" si="39"/>
        <v>0</v>
      </c>
      <c r="AJ47" s="27" t="s">
        <v>906</v>
      </c>
      <c r="AL47" s="27" t="s">
        <v>906</v>
      </c>
      <c r="AN47" s="27" t="s">
        <v>906</v>
      </c>
      <c r="AP47" s="89">
        <f t="shared" si="40"/>
        <v>0</v>
      </c>
      <c r="AR47" s="29">
        <f>'Data Input Sheets'!J323</f>
        <v>0</v>
      </c>
      <c r="AT47" s="89">
        <f t="shared" si="41"/>
        <v>0</v>
      </c>
    </row>
    <row r="48" spans="1:46" ht="12.75">
      <c r="A48" s="197" t="str">
        <f>'Data Input Sheets'!D324</f>
        <v>Operations Supervisor 3</v>
      </c>
      <c r="D48" s="32" t="s">
        <v>906</v>
      </c>
      <c r="F48" s="27" t="s">
        <v>906</v>
      </c>
      <c r="H48" s="89">
        <f>'Data Input Sheets'!J375</f>
        <v>0</v>
      </c>
      <c r="J48" s="89">
        <f t="shared" si="29"/>
        <v>0</v>
      </c>
      <c r="K48" s="28"/>
      <c r="L48" s="89">
        <f t="shared" si="30"/>
        <v>0</v>
      </c>
      <c r="M48" s="28"/>
      <c r="N48" s="89">
        <f t="shared" si="31"/>
        <v>0</v>
      </c>
      <c r="O48" s="28"/>
      <c r="P48" s="89">
        <f t="shared" si="32"/>
        <v>0</v>
      </c>
      <c r="Q48" s="28"/>
      <c r="R48" s="89">
        <f t="shared" si="33"/>
        <v>0</v>
      </c>
      <c r="S48" s="28"/>
      <c r="T48" s="89">
        <f t="shared" si="34"/>
        <v>0</v>
      </c>
      <c r="U48" s="28"/>
      <c r="V48" s="89">
        <f t="shared" si="35"/>
        <v>0</v>
      </c>
      <c r="X48" s="286" t="s">
        <v>906</v>
      </c>
      <c r="Z48" s="89">
        <f t="shared" si="36"/>
        <v>0</v>
      </c>
      <c r="AA48" s="89"/>
      <c r="AB48" s="89">
        <f t="shared" si="37"/>
        <v>0</v>
      </c>
      <c r="AD48" s="89">
        <f t="shared" si="38"/>
        <v>0</v>
      </c>
      <c r="AE48" s="26"/>
      <c r="AF48" s="89">
        <f>IF(H48&gt;0,'Data Input Sheets'!$J$484,0)</f>
        <v>0</v>
      </c>
      <c r="AH48" s="89">
        <f t="shared" si="39"/>
        <v>0</v>
      </c>
      <c r="AJ48" s="27" t="s">
        <v>906</v>
      </c>
      <c r="AL48" s="27" t="s">
        <v>906</v>
      </c>
      <c r="AN48" s="27" t="s">
        <v>906</v>
      </c>
      <c r="AP48" s="89">
        <f t="shared" si="40"/>
        <v>0</v>
      </c>
      <c r="AR48" s="29">
        <f>'Data Input Sheets'!J324</f>
        <v>0</v>
      </c>
      <c r="AT48" s="89">
        <f t="shared" si="41"/>
        <v>0</v>
      </c>
    </row>
    <row r="49" spans="1:46" ht="12.75">
      <c r="A49" s="197" t="str">
        <f>'Data Input Sheets'!D325</f>
        <v>Medical Communications Center Supervisor 1</v>
      </c>
      <c r="D49" s="32" t="s">
        <v>906</v>
      </c>
      <c r="F49" s="27" t="s">
        <v>906</v>
      </c>
      <c r="H49" s="89">
        <f>'Data Input Sheets'!J376</f>
        <v>0</v>
      </c>
      <c r="J49" s="89">
        <f t="shared" si="29"/>
        <v>0</v>
      </c>
      <c r="K49" s="28"/>
      <c r="L49" s="89">
        <f t="shared" si="30"/>
        <v>0</v>
      </c>
      <c r="M49" s="28"/>
      <c r="N49" s="89">
        <f t="shared" si="31"/>
        <v>0</v>
      </c>
      <c r="O49" s="28"/>
      <c r="P49" s="89">
        <f t="shared" si="32"/>
        <v>0</v>
      </c>
      <c r="Q49" s="28"/>
      <c r="R49" s="89">
        <f t="shared" si="33"/>
        <v>0</v>
      </c>
      <c r="S49" s="28"/>
      <c r="T49" s="89">
        <f t="shared" si="34"/>
        <v>0</v>
      </c>
      <c r="U49" s="28"/>
      <c r="V49" s="89">
        <f t="shared" si="35"/>
        <v>0</v>
      </c>
      <c r="X49" s="286" t="s">
        <v>906</v>
      </c>
      <c r="Z49" s="89">
        <f t="shared" si="36"/>
        <v>0</v>
      </c>
      <c r="AA49" s="89"/>
      <c r="AB49" s="89">
        <f t="shared" si="37"/>
        <v>0</v>
      </c>
      <c r="AD49" s="89">
        <f t="shared" si="38"/>
        <v>0</v>
      </c>
      <c r="AE49" s="26"/>
      <c r="AF49" s="89">
        <f>IF(H49&gt;0,'Data Input Sheets'!$J$484,0)</f>
        <v>0</v>
      </c>
      <c r="AH49" s="89">
        <f t="shared" si="39"/>
        <v>0</v>
      </c>
      <c r="AJ49" s="27" t="s">
        <v>906</v>
      </c>
      <c r="AL49" s="27" t="s">
        <v>906</v>
      </c>
      <c r="AN49" s="27" t="s">
        <v>906</v>
      </c>
      <c r="AP49" s="89">
        <f t="shared" si="40"/>
        <v>0</v>
      </c>
      <c r="AR49" s="29">
        <f>'Data Input Sheets'!J325</f>
        <v>0</v>
      </c>
      <c r="AT49" s="89">
        <f t="shared" si="41"/>
        <v>0</v>
      </c>
    </row>
    <row r="50" spans="1:46" ht="12.75">
      <c r="A50" s="197" t="str">
        <f>'Data Input Sheets'!D326</f>
        <v>Medical Communications Center Supervisor 2</v>
      </c>
      <c r="D50" s="32" t="s">
        <v>906</v>
      </c>
      <c r="F50" s="27" t="s">
        <v>906</v>
      </c>
      <c r="H50" s="89">
        <f>'Data Input Sheets'!J377</f>
        <v>0</v>
      </c>
      <c r="J50" s="89">
        <f t="shared" si="29"/>
        <v>0</v>
      </c>
      <c r="K50" s="28"/>
      <c r="L50" s="89">
        <f t="shared" si="30"/>
        <v>0</v>
      </c>
      <c r="M50" s="28"/>
      <c r="N50" s="89">
        <f t="shared" si="31"/>
        <v>0</v>
      </c>
      <c r="O50" s="28"/>
      <c r="P50" s="89">
        <f t="shared" si="32"/>
        <v>0</v>
      </c>
      <c r="Q50" s="28"/>
      <c r="R50" s="89">
        <f t="shared" si="33"/>
        <v>0</v>
      </c>
      <c r="S50" s="28"/>
      <c r="T50" s="89">
        <f t="shared" si="34"/>
        <v>0</v>
      </c>
      <c r="U50" s="28"/>
      <c r="V50" s="89">
        <f t="shared" si="35"/>
        <v>0</v>
      </c>
      <c r="X50" s="286" t="s">
        <v>906</v>
      </c>
      <c r="Z50" s="89">
        <f t="shared" si="36"/>
        <v>0</v>
      </c>
      <c r="AA50" s="89"/>
      <c r="AB50" s="89">
        <f t="shared" si="37"/>
        <v>0</v>
      </c>
      <c r="AD50" s="89">
        <f t="shared" si="38"/>
        <v>0</v>
      </c>
      <c r="AE50" s="26"/>
      <c r="AF50" s="89">
        <f>IF(H50&gt;0,'Data Input Sheets'!$J$484,0)</f>
        <v>0</v>
      </c>
      <c r="AH50" s="89">
        <f t="shared" si="39"/>
        <v>0</v>
      </c>
      <c r="AJ50" s="27" t="s">
        <v>906</v>
      </c>
      <c r="AL50" s="27" t="s">
        <v>906</v>
      </c>
      <c r="AN50" s="27" t="s">
        <v>906</v>
      </c>
      <c r="AP50" s="89">
        <f t="shared" si="40"/>
        <v>0</v>
      </c>
      <c r="AR50" s="29">
        <f>'Data Input Sheets'!J326</f>
        <v>0</v>
      </c>
      <c r="AT50" s="89">
        <f t="shared" si="41"/>
        <v>0</v>
      </c>
    </row>
    <row r="51" spans="1:46" ht="12.75">
      <c r="A51" s="197" t="str">
        <f>'Data Input Sheets'!D327</f>
        <v>Fleet Maintenance Supervisor 1</v>
      </c>
      <c r="D51" s="32" t="s">
        <v>906</v>
      </c>
      <c r="F51" s="27" t="s">
        <v>906</v>
      </c>
      <c r="H51" s="89">
        <f>'Data Input Sheets'!J378</f>
        <v>0</v>
      </c>
      <c r="J51" s="89">
        <f t="shared" si="29"/>
        <v>0</v>
      </c>
      <c r="K51" s="28"/>
      <c r="L51" s="89">
        <f t="shared" si="30"/>
        <v>0</v>
      </c>
      <c r="M51" s="28"/>
      <c r="N51" s="89">
        <f t="shared" si="31"/>
        <v>0</v>
      </c>
      <c r="O51" s="28"/>
      <c r="P51" s="89">
        <f t="shared" si="32"/>
        <v>0</v>
      </c>
      <c r="Q51" s="28"/>
      <c r="R51" s="89">
        <f t="shared" si="33"/>
        <v>0</v>
      </c>
      <c r="S51" s="28"/>
      <c r="T51" s="89">
        <f t="shared" si="34"/>
        <v>0</v>
      </c>
      <c r="U51" s="28"/>
      <c r="V51" s="89">
        <f t="shared" si="35"/>
        <v>0</v>
      </c>
      <c r="X51" s="286" t="s">
        <v>906</v>
      </c>
      <c r="Z51" s="89">
        <f t="shared" si="36"/>
        <v>0</v>
      </c>
      <c r="AA51" s="89"/>
      <c r="AB51" s="89">
        <f t="shared" si="37"/>
        <v>0</v>
      </c>
      <c r="AD51" s="89">
        <f t="shared" si="38"/>
        <v>0</v>
      </c>
      <c r="AE51" s="26"/>
      <c r="AF51" s="89">
        <f>IF(H51&gt;0,'Data Input Sheets'!$J$484,0)</f>
        <v>0</v>
      </c>
      <c r="AH51" s="89">
        <f t="shared" si="39"/>
        <v>0</v>
      </c>
      <c r="AJ51" s="27" t="s">
        <v>906</v>
      </c>
      <c r="AL51" s="27" t="s">
        <v>906</v>
      </c>
      <c r="AN51" s="27" t="s">
        <v>906</v>
      </c>
      <c r="AP51" s="89">
        <f t="shared" si="40"/>
        <v>0</v>
      </c>
      <c r="AR51" s="29">
        <f>'Data Input Sheets'!J327</f>
        <v>0</v>
      </c>
      <c r="AT51" s="89">
        <f t="shared" si="41"/>
        <v>0</v>
      </c>
    </row>
    <row r="52" spans="1:46" ht="12.75">
      <c r="A52" s="197" t="str">
        <f>'Data Input Sheets'!D328</f>
        <v>Fleet Maintenance Supervisor 2</v>
      </c>
      <c r="D52" s="32" t="s">
        <v>906</v>
      </c>
      <c r="F52" s="27" t="s">
        <v>906</v>
      </c>
      <c r="H52" s="89">
        <f>'Data Input Sheets'!J379</f>
        <v>0</v>
      </c>
      <c r="J52" s="89">
        <f t="shared" si="29"/>
        <v>0</v>
      </c>
      <c r="K52" s="28"/>
      <c r="L52" s="89">
        <f t="shared" si="30"/>
        <v>0</v>
      </c>
      <c r="M52" s="28"/>
      <c r="N52" s="89">
        <f t="shared" si="31"/>
        <v>0</v>
      </c>
      <c r="O52" s="28"/>
      <c r="P52" s="89">
        <f t="shared" si="32"/>
        <v>0</v>
      </c>
      <c r="Q52" s="28"/>
      <c r="R52" s="89">
        <f t="shared" si="33"/>
        <v>0</v>
      </c>
      <c r="S52" s="28"/>
      <c r="T52" s="89">
        <f t="shared" si="34"/>
        <v>0</v>
      </c>
      <c r="U52" s="28"/>
      <c r="V52" s="89">
        <f t="shared" si="35"/>
        <v>0</v>
      </c>
      <c r="X52" s="286" t="s">
        <v>906</v>
      </c>
      <c r="Z52" s="89">
        <f t="shared" si="36"/>
        <v>0</v>
      </c>
      <c r="AA52" s="89"/>
      <c r="AB52" s="89">
        <f t="shared" si="37"/>
        <v>0</v>
      </c>
      <c r="AD52" s="89">
        <f t="shared" si="38"/>
        <v>0</v>
      </c>
      <c r="AE52" s="26"/>
      <c r="AF52" s="89">
        <f>IF(H52&gt;0,'Data Input Sheets'!$J$484,0)</f>
        <v>0</v>
      </c>
      <c r="AH52" s="89">
        <f t="shared" si="39"/>
        <v>0</v>
      </c>
      <c r="AJ52" s="27" t="s">
        <v>906</v>
      </c>
      <c r="AL52" s="27" t="s">
        <v>906</v>
      </c>
      <c r="AN52" s="27" t="s">
        <v>906</v>
      </c>
      <c r="AP52" s="89">
        <f t="shared" si="40"/>
        <v>0</v>
      </c>
      <c r="AR52" s="29">
        <f>'Data Input Sheets'!J328</f>
        <v>0</v>
      </c>
      <c r="AT52" s="89">
        <f t="shared" si="41"/>
        <v>0</v>
      </c>
    </row>
    <row r="53" spans="1:24" ht="12.75">
      <c r="A53" s="204"/>
      <c r="H53" s="89"/>
      <c r="J53" s="89"/>
      <c r="X53" s="287"/>
    </row>
    <row r="54" spans="1:24" ht="12.75">
      <c r="A54" s="205" t="str">
        <f>'Data Input Sheets'!D455</f>
        <v>Payments to Volunteers</v>
      </c>
      <c r="H54" s="89"/>
      <c r="X54" s="287"/>
    </row>
    <row r="55" spans="1:46" ht="12.75">
      <c r="A55" s="197" t="s">
        <v>1018</v>
      </c>
      <c r="D55" s="32"/>
      <c r="F55" s="207"/>
      <c r="H55" s="89"/>
      <c r="I55" s="89"/>
      <c r="J55" s="89"/>
      <c r="K55" s="89"/>
      <c r="L55" s="89"/>
      <c r="M55" s="89"/>
      <c r="N55" s="89"/>
      <c r="O55" s="89"/>
      <c r="P55" s="89"/>
      <c r="Q55" s="89"/>
      <c r="R55" s="89"/>
      <c r="S55" s="89"/>
      <c r="T55" s="89"/>
      <c r="U55" s="89"/>
      <c r="V55" s="89"/>
      <c r="X55" s="288"/>
      <c r="Z55" s="89"/>
      <c r="AA55" s="89"/>
      <c r="AB55" s="89"/>
      <c r="AD55" s="89"/>
      <c r="AE55" s="26"/>
      <c r="AF55" s="89"/>
      <c r="AH55" s="29"/>
      <c r="AJ55" s="29"/>
      <c r="AL55" s="29"/>
      <c r="AN55" s="29"/>
      <c r="AP55" s="29"/>
      <c r="AT55" s="89">
        <f>'Data Input Sheets'!J463</f>
        <v>0</v>
      </c>
    </row>
    <row r="56" spans="1:46" ht="12.75">
      <c r="A56" s="197"/>
      <c r="D56" s="32"/>
      <c r="F56" s="207"/>
      <c r="H56" s="89"/>
      <c r="I56" s="89"/>
      <c r="J56" s="89"/>
      <c r="K56" s="89"/>
      <c r="L56" s="89"/>
      <c r="M56" s="89"/>
      <c r="N56" s="89"/>
      <c r="O56" s="89"/>
      <c r="P56" s="89"/>
      <c r="Q56" s="89"/>
      <c r="R56" s="89"/>
      <c r="S56" s="89"/>
      <c r="T56" s="89"/>
      <c r="U56" s="89"/>
      <c r="V56" s="89"/>
      <c r="X56" s="288"/>
      <c r="Z56" s="89"/>
      <c r="AA56" s="89"/>
      <c r="AB56" s="89"/>
      <c r="AD56" s="89"/>
      <c r="AE56" s="26"/>
      <c r="AF56" s="89"/>
      <c r="AH56" s="29"/>
      <c r="AJ56" s="29"/>
      <c r="AL56" s="29"/>
      <c r="AN56" s="29"/>
      <c r="AP56" s="29"/>
      <c r="AT56" s="89"/>
    </row>
    <row r="57" spans="1:24" ht="12.75">
      <c r="A57" s="205" t="str">
        <f>'Data Input Sheets'!$D$533</f>
        <v>Miscellaneous Personnel Costs</v>
      </c>
      <c r="H57" s="89"/>
      <c r="X57" s="287"/>
    </row>
    <row r="58" spans="1:46" ht="12.75">
      <c r="A58" s="197" t="s">
        <v>1030</v>
      </c>
      <c r="D58" s="32"/>
      <c r="F58" s="207"/>
      <c r="H58" s="89"/>
      <c r="I58" s="89"/>
      <c r="J58" s="89"/>
      <c r="K58" s="89"/>
      <c r="L58" s="89"/>
      <c r="M58" s="89"/>
      <c r="N58" s="89"/>
      <c r="O58" s="89"/>
      <c r="P58" s="89"/>
      <c r="Q58" s="89"/>
      <c r="R58" s="89"/>
      <c r="S58" s="89"/>
      <c r="T58" s="89"/>
      <c r="U58" s="89"/>
      <c r="V58" s="89"/>
      <c r="X58" s="29"/>
      <c r="Z58" s="89"/>
      <c r="AA58" s="89"/>
      <c r="AB58" s="89"/>
      <c r="AD58" s="89"/>
      <c r="AE58" s="26"/>
      <c r="AF58" s="89"/>
      <c r="AH58" s="29"/>
      <c r="AJ58" s="29"/>
      <c r="AL58" s="29"/>
      <c r="AN58" s="29"/>
      <c r="AP58" s="29"/>
      <c r="AT58" s="89">
        <f>'Data Input Sheets'!J543</f>
        <v>0</v>
      </c>
    </row>
    <row r="59" spans="1:8" ht="12.75">
      <c r="A59" s="197"/>
      <c r="H59" s="89"/>
    </row>
    <row r="60" spans="1:46" ht="13.5" thickBot="1">
      <c r="A60" s="120"/>
      <c r="B60" s="208" t="s">
        <v>853</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0"/>
      <c r="AA60" s="120"/>
      <c r="AB60" s="120"/>
      <c r="AC60" s="120"/>
      <c r="AD60" s="120"/>
      <c r="AE60" s="120"/>
      <c r="AF60" s="120"/>
      <c r="AG60" s="120"/>
      <c r="AH60" s="120"/>
      <c r="AI60" s="120"/>
      <c r="AJ60" s="120"/>
      <c r="AK60" s="120"/>
      <c r="AL60" s="120"/>
      <c r="AM60" s="120"/>
      <c r="AN60" s="120"/>
      <c r="AO60" s="120"/>
      <c r="AP60" s="120"/>
      <c r="AQ60" s="120"/>
      <c r="AR60" s="122">
        <f>SUM(AR15:AR53)</f>
        <v>0</v>
      </c>
      <c r="AS60" s="120"/>
      <c r="AT60" s="75">
        <f>SUM(AT15:AT59)</f>
        <v>0</v>
      </c>
    </row>
    <row r="61" spans="1:46" ht="13.5" thickTop="1">
      <c r="A61" s="197"/>
      <c r="H61" s="89"/>
      <c r="AT61" s="229" t="s">
        <v>807</v>
      </c>
    </row>
    <row r="62" ht="12.75">
      <c r="H62" s="89"/>
    </row>
    <row r="63" ht="12.75">
      <c r="H63" s="89"/>
    </row>
    <row r="64" ht="12.75">
      <c r="H64" s="89"/>
    </row>
    <row r="65" ht="12.75">
      <c r="H65" s="89"/>
    </row>
  </sheetData>
  <sheetProtection/>
  <printOptions horizontalCentered="1"/>
  <pageMargins left="0.75" right="0.31" top="0.9" bottom="0.5" header="0.5" footer="0.17"/>
  <pageSetup fitToHeight="1" fitToWidth="1" horizontalDpi="300" verticalDpi="300" orientation="landscape" scale="52" r:id="rId1"/>
  <headerFooter alignWithMargins="0">
    <oddHeader>&amp;LSection 4&amp;R&amp;A</oddHeader>
    <oddFooter>&amp;C&amp;"Times New Roman,Regular"&amp;P&amp;RCopyright 2004.  American Ambulance Association.  All Rights Reserved.</oddFooter>
  </headerFooter>
</worksheet>
</file>

<file path=xl/worksheets/sheet16.xml><?xml version="1.0" encoding="utf-8"?>
<worksheet xmlns="http://schemas.openxmlformats.org/spreadsheetml/2006/main" xmlns:r="http://schemas.openxmlformats.org/officeDocument/2006/relationships">
  <sheetPr codeName="Sheet10">
    <pageSetUpPr fitToPage="1"/>
  </sheetPr>
  <dimension ref="A1:AU65"/>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10.00390625" style="4" bestFit="1"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9.57421875" style="4" customWidth="1"/>
    <col min="41" max="41" width="1.7109375" style="4" customWidth="1"/>
    <col min="42" max="42" width="13.421875" style="4" customWidth="1"/>
    <col min="43" max="43" width="1.7109375" style="4" customWidth="1"/>
    <col min="44" max="44" width="5.421875" style="4" bestFit="1" customWidth="1"/>
    <col min="45" max="45" width="1.7109375" style="4" customWidth="1"/>
    <col min="46" max="46" width="16.57421875" style="4" bestFit="1" customWidth="1"/>
    <col min="47" max="47" width="7.140625" style="4" customWidth="1"/>
    <col min="48" max="48" width="12.421875" style="4" customWidth="1"/>
    <col min="49" max="49" width="1.7109375" style="4" customWidth="1"/>
    <col min="50" max="50" width="14.57421875" style="4" customWidth="1"/>
    <col min="51" max="16384" width="9.140625" style="4" customWidth="1"/>
  </cols>
  <sheetData>
    <row r="1" spans="1:47"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3"/>
    </row>
    <row r="2" spans="1:47" ht="15.75">
      <c r="A2" s="1" t="s">
        <v>235</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3"/>
    </row>
    <row r="3" spans="1:47" ht="15.75">
      <c r="A3" s="1">
        <f>'Data Input Sheets'!L41</f>
        <v>2008</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3"/>
    </row>
    <row r="4" ht="15" customHeight="1">
      <c r="B4" s="5"/>
    </row>
    <row r="5" s="6" customFormat="1" ht="15" customHeight="1">
      <c r="B5" s="7"/>
    </row>
    <row r="6" spans="3:46"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593</v>
      </c>
      <c r="AO6" s="8"/>
      <c r="AP6" s="8" t="s">
        <v>592</v>
      </c>
      <c r="AQ6" s="8"/>
      <c r="AR6" s="8" t="s">
        <v>594</v>
      </c>
      <c r="AS6" s="8"/>
      <c r="AT6" s="8" t="s">
        <v>595</v>
      </c>
    </row>
    <row r="7" spans="3:46" ht="15" customHeight="1">
      <c r="C7" s="8"/>
      <c r="D7" s="8"/>
      <c r="E7" s="8"/>
      <c r="F7" s="8"/>
      <c r="G7" s="8"/>
      <c r="H7" s="8"/>
      <c r="I7" s="8"/>
      <c r="J7" s="8"/>
      <c r="K7" s="8"/>
      <c r="L7" s="8"/>
      <c r="M7" s="8"/>
      <c r="N7" s="8"/>
      <c r="O7" s="8"/>
      <c r="P7" s="8"/>
      <c r="Q7" s="8"/>
      <c r="R7" s="8"/>
      <c r="S7" s="8"/>
      <c r="T7" s="8"/>
      <c r="U7" s="8"/>
      <c r="V7" s="9" t="s">
        <v>654</v>
      </c>
      <c r="W7" s="8"/>
      <c r="X7" s="8"/>
      <c r="Y7" s="8"/>
      <c r="Z7" s="8"/>
      <c r="AA7" s="8"/>
      <c r="AB7" s="9"/>
      <c r="AC7" s="8"/>
      <c r="AD7" s="9"/>
      <c r="AE7" s="8"/>
      <c r="AF7" s="8"/>
      <c r="AG7" s="8"/>
      <c r="AH7" s="8"/>
      <c r="AI7" s="8"/>
      <c r="AJ7" s="8"/>
      <c r="AK7" s="8"/>
      <c r="AL7" s="9"/>
      <c r="AM7" s="8"/>
      <c r="AN7" s="8"/>
      <c r="AO7" s="8"/>
      <c r="AP7" s="8"/>
      <c r="AQ7" s="8"/>
      <c r="AR7" s="8"/>
      <c r="AS7" s="8"/>
      <c r="AT7" s="8"/>
    </row>
    <row r="8" spans="9:46"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8"/>
      <c r="AO8" s="8"/>
      <c r="AP8" s="10" t="s">
        <v>985</v>
      </c>
      <c r="AQ8" s="8"/>
      <c r="AR8" s="8"/>
      <c r="AS8" s="8"/>
      <c r="AT8" s="8"/>
    </row>
    <row r="9" spans="2:46"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t="s">
        <v>566</v>
      </c>
      <c r="AG9" s="12"/>
      <c r="AH9" s="12" t="s">
        <v>853</v>
      </c>
      <c r="AI9" s="12"/>
      <c r="AJ9" s="12" t="s">
        <v>1014</v>
      </c>
      <c r="AK9" s="12"/>
      <c r="AL9" s="12" t="s">
        <v>853</v>
      </c>
      <c r="AM9" s="12"/>
      <c r="AN9" s="8"/>
      <c r="AO9" s="12"/>
      <c r="AP9" s="12" t="s">
        <v>1017</v>
      </c>
      <c r="AQ9" s="12"/>
      <c r="AR9" s="12" t="s">
        <v>853</v>
      </c>
      <c r="AS9" s="12"/>
      <c r="AT9" s="12" t="s">
        <v>853</v>
      </c>
    </row>
    <row r="10" spans="2:46"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20</v>
      </c>
      <c r="AG10" s="12"/>
      <c r="AH10" s="12" t="s">
        <v>897</v>
      </c>
      <c r="AI10" s="12"/>
      <c r="AJ10" s="12" t="s">
        <v>1015</v>
      </c>
      <c r="AK10" s="12"/>
      <c r="AL10" s="12" t="s">
        <v>898</v>
      </c>
      <c r="AM10" s="12"/>
      <c r="AN10" s="12" t="s">
        <v>591</v>
      </c>
      <c r="AO10" s="12"/>
      <c r="AP10" s="12" t="s">
        <v>1013</v>
      </c>
      <c r="AQ10" s="12"/>
      <c r="AR10" s="12" t="s">
        <v>899</v>
      </c>
      <c r="AS10" s="12"/>
      <c r="AT10" s="12" t="s">
        <v>900</v>
      </c>
    </row>
    <row r="11" spans="1:46" ht="15" customHeight="1">
      <c r="A11" s="17" t="s">
        <v>889</v>
      </c>
      <c r="B11" s="18"/>
      <c r="C11" s="12"/>
      <c r="D11" s="19" t="s">
        <v>893</v>
      </c>
      <c r="E11" s="15"/>
      <c r="F11" s="20">
        <v>1.5</v>
      </c>
      <c r="G11" s="12"/>
      <c r="H11" s="19" t="s">
        <v>983</v>
      </c>
      <c r="I11" s="12"/>
      <c r="J11" s="25">
        <f>'Data Input Sheets'!F547</f>
        <v>0</v>
      </c>
      <c r="K11" s="12"/>
      <c r="L11" s="22">
        <f>'Data Input Sheets'!F548</f>
        <v>0</v>
      </c>
      <c r="M11" s="12"/>
      <c r="N11" s="25">
        <f>'Data Input Sheets'!F549</f>
        <v>0</v>
      </c>
      <c r="O11" s="12"/>
      <c r="P11" s="25">
        <f>'Data Input Sheets'!F550</f>
        <v>0</v>
      </c>
      <c r="Q11" s="12"/>
      <c r="R11" s="22">
        <f>'Data Input Sheets'!F551</f>
        <v>0</v>
      </c>
      <c r="S11" s="12"/>
      <c r="T11" s="22">
        <f>'Data Input Sheets'!$F$552</f>
        <v>0</v>
      </c>
      <c r="U11" s="12"/>
      <c r="V11" s="21" t="s">
        <v>1009</v>
      </c>
      <c r="W11" s="12"/>
      <c r="X11" s="19" t="s">
        <v>657</v>
      </c>
      <c r="Y11" s="12"/>
      <c r="Z11" s="22">
        <f>'Data Input Sheets'!$F$429</f>
        <v>0</v>
      </c>
      <c r="AA11" s="12"/>
      <c r="AB11" s="22">
        <f>'Data Input Sheets'!$F$470</f>
        <v>0</v>
      </c>
      <c r="AC11" s="24"/>
      <c r="AD11" s="22">
        <f>'Data Input Sheets'!F434</f>
        <v>0</v>
      </c>
      <c r="AE11" s="12"/>
      <c r="AF11" s="25" t="s">
        <v>897</v>
      </c>
      <c r="AG11" s="12"/>
      <c r="AH11" s="19" t="s">
        <v>849</v>
      </c>
      <c r="AI11" s="12"/>
      <c r="AJ11" s="19" t="s">
        <v>1016</v>
      </c>
      <c r="AK11" s="12"/>
      <c r="AL11" s="19" t="s">
        <v>903</v>
      </c>
      <c r="AM11" s="12"/>
      <c r="AN11" s="19" t="s">
        <v>903</v>
      </c>
      <c r="AO11" s="12"/>
      <c r="AP11" s="19" t="s">
        <v>905</v>
      </c>
      <c r="AQ11" s="12"/>
      <c r="AR11" s="19" t="s">
        <v>904</v>
      </c>
      <c r="AS11" s="12"/>
      <c r="AT11" s="19" t="s">
        <v>905</v>
      </c>
    </row>
    <row r="12" spans="2:46"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15" customHeight="1"/>
    <row r="14" ht="12.75">
      <c r="A14" s="205" t="s">
        <v>1004</v>
      </c>
    </row>
    <row r="15" spans="1:46" ht="12.75">
      <c r="A15" s="197" t="str">
        <f>'Data Input Sheets'!D264</f>
        <v>EMT 1</v>
      </c>
      <c r="D15" s="32">
        <f>'Data Input Sheets'!L337</f>
        <v>0</v>
      </c>
      <c r="F15" s="32">
        <f aca="true" t="shared" si="0" ref="F15:F32">ROUND(D15*1.5,2)</f>
        <v>0</v>
      </c>
      <c r="H15" s="206">
        <f>ROUND((D15*'Data Input Sheets'!F395*52)+('Schedule B-4'!F15*'Data Input Sheets'!H395*52),0)</f>
        <v>0</v>
      </c>
      <c r="J15" s="206">
        <f aca="true" t="shared" si="1" ref="J15:J32">IF(H15&lt;87900,(ROUND($J$11*H15,0)),87900*$J$11)</f>
        <v>0</v>
      </c>
      <c r="K15" s="28"/>
      <c r="L15" s="206">
        <f aca="true" t="shared" si="2" ref="L15:L32">ROUND($L$11*H15,0)</f>
        <v>0</v>
      </c>
      <c r="M15" s="28"/>
      <c r="N15" s="206">
        <f aca="true" t="shared" si="3" ref="N15:N32">IF(H15&lt;7000,(ROUND(N$11*H15,0)),7000*$N$11)</f>
        <v>0</v>
      </c>
      <c r="O15" s="28"/>
      <c r="P15" s="206">
        <f aca="true" t="shared" si="4" ref="P15:P32">IF(H15&lt;7000,(ROUND(P$11*H15,0)),7000*$P$11)</f>
        <v>0</v>
      </c>
      <c r="Q15" s="28"/>
      <c r="R15" s="206">
        <f aca="true" t="shared" si="5" ref="R15:R32">ROUND(R$11*H15,0)</f>
        <v>0</v>
      </c>
      <c r="S15" s="28"/>
      <c r="T15" s="206">
        <f aca="true" t="shared" si="6" ref="T15:T32">ROUND(T$11*H15,0)</f>
        <v>0</v>
      </c>
      <c r="U15" s="28"/>
      <c r="V15" s="206">
        <f aca="true" t="shared" si="7" ref="V15:V32">SUM(J15:T15)</f>
        <v>0</v>
      </c>
      <c r="X15" s="206">
        <f>'Data Input Sheets'!$L$531</f>
        <v>0</v>
      </c>
      <c r="Z15" s="206">
        <f aca="true" t="shared" si="8" ref="Z15:Z32">ROUND(H15*Z$11,0)</f>
        <v>0</v>
      </c>
      <c r="AB15" s="206">
        <f aca="true" t="shared" si="9" ref="AB15:AB32">ROUND(H15*AB$11,0)</f>
        <v>0</v>
      </c>
      <c r="AD15" s="206">
        <f aca="true" t="shared" si="10" ref="AD15:AD32">ROUND(H15*AD$11,0)</f>
        <v>0</v>
      </c>
      <c r="AE15" s="26"/>
      <c r="AF15" s="206">
        <f>ROUND(IF(H15&gt;0,'Data Input Sheets'!$L$484+('Data Input Sheets'!J395*'Schedule B-4'!D15*('Data Input Sheets'!$L$395+1.5)),0),0)</f>
        <v>0</v>
      </c>
      <c r="AH15" s="206">
        <f aca="true" t="shared" si="11" ref="AH15:AH32">SUM(Z15:AF15)</f>
        <v>0</v>
      </c>
      <c r="AJ15" s="268">
        <f>'Data Input Sheets'!$L$447</f>
        <v>0</v>
      </c>
      <c r="AL15" s="206">
        <f aca="true" t="shared" si="12" ref="AL15:AL32">ROUND(AJ15*F15,0)</f>
        <v>0</v>
      </c>
      <c r="AN15" s="206">
        <f>ROUND((D15*('Data Input Sheets'!$F$511*'Data Input Sheets'!$L$498))+((F15*('Data Input Sheets'!$F$516*'Data Input Sheets'!$L$498))),0)</f>
        <v>0</v>
      </c>
      <c r="AP15" s="206">
        <f>H15+V15+X15+AH15+AL15+AN15</f>
        <v>0</v>
      </c>
      <c r="AR15" s="29">
        <f>'Data Input Sheets'!L264</f>
        <v>0</v>
      </c>
      <c r="AT15" s="206">
        <f aca="true" t="shared" si="13" ref="AT15:AT32">ROUND(AP15*AR15,0)</f>
        <v>0</v>
      </c>
    </row>
    <row r="16" spans="1:46" ht="12.75">
      <c r="A16" s="197" t="str">
        <f>'Data Input Sheets'!D265</f>
        <v>EMT 2</v>
      </c>
      <c r="D16" s="32">
        <f>'Data Input Sheets'!L338</f>
        <v>0</v>
      </c>
      <c r="F16" s="32">
        <f t="shared" si="0"/>
        <v>0</v>
      </c>
      <c r="H16" s="89">
        <f>ROUND((D16*'Data Input Sheets'!F396*52)+('Schedule B-4'!F16*'Data Input Sheets'!H396*52),0)</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89">
        <f>'Data Input Sheets'!$L$531</f>
        <v>0</v>
      </c>
      <c r="Z16" s="89">
        <f t="shared" si="8"/>
        <v>0</v>
      </c>
      <c r="AB16" s="89">
        <f t="shared" si="9"/>
        <v>0</v>
      </c>
      <c r="AD16" s="89">
        <f t="shared" si="10"/>
        <v>0</v>
      </c>
      <c r="AE16" s="26"/>
      <c r="AF16" s="89">
        <f>ROUND(IF(H16&gt;0,'Data Input Sheets'!$L$484+('Data Input Sheets'!J396*'Schedule B-4'!D16*('Data Input Sheets'!$L$395+1.5)),0),0)</f>
        <v>0</v>
      </c>
      <c r="AH16" s="89">
        <f t="shared" si="11"/>
        <v>0</v>
      </c>
      <c r="AJ16" s="268">
        <f>'Data Input Sheets'!$L$447</f>
        <v>0</v>
      </c>
      <c r="AL16" s="89">
        <f t="shared" si="12"/>
        <v>0</v>
      </c>
      <c r="AN16" s="89">
        <f>ROUND((D16*('Data Input Sheets'!$F$511*'Data Input Sheets'!$L$498))+((F16*('Data Input Sheets'!$F$516*'Data Input Sheets'!$L$498))),0)</f>
        <v>0</v>
      </c>
      <c r="AP16" s="89">
        <f aca="true" t="shared" si="14" ref="AP16:AP32">H16+V16+X16+AH16+AL16+AN16</f>
        <v>0</v>
      </c>
      <c r="AR16" s="29">
        <f>'Data Input Sheets'!L265</f>
        <v>0</v>
      </c>
      <c r="AT16" s="89">
        <f t="shared" si="13"/>
        <v>0</v>
      </c>
    </row>
    <row r="17" spans="1:46" ht="12.75">
      <c r="A17" s="197" t="str">
        <f>'Data Input Sheets'!D266</f>
        <v>EMT 3</v>
      </c>
      <c r="D17" s="32">
        <f>'Data Input Sheets'!L339</f>
        <v>0</v>
      </c>
      <c r="F17" s="32">
        <f t="shared" si="0"/>
        <v>0</v>
      </c>
      <c r="H17" s="89">
        <f>ROUND((D17*'Data Input Sheets'!F397*52)+('Schedule B-4'!F17*'Data Input Sheets'!H397*52),0)</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89">
        <f>'Data Input Sheets'!$L$531</f>
        <v>0</v>
      </c>
      <c r="Z17" s="89">
        <f t="shared" si="8"/>
        <v>0</v>
      </c>
      <c r="AB17" s="89">
        <f t="shared" si="9"/>
        <v>0</v>
      </c>
      <c r="AD17" s="89">
        <f t="shared" si="10"/>
        <v>0</v>
      </c>
      <c r="AE17" s="26"/>
      <c r="AF17" s="89">
        <f>ROUND(IF(H17&gt;0,'Data Input Sheets'!$L$484+('Data Input Sheets'!J397*'Schedule B-4'!D17*('Data Input Sheets'!$L$395+1.5)),0),0)</f>
        <v>0</v>
      </c>
      <c r="AH17" s="89">
        <f t="shared" si="11"/>
        <v>0</v>
      </c>
      <c r="AJ17" s="268">
        <f>'Data Input Sheets'!$L$447</f>
        <v>0</v>
      </c>
      <c r="AL17" s="89">
        <f t="shared" si="12"/>
        <v>0</v>
      </c>
      <c r="AN17" s="89">
        <f>ROUND((D17*('Data Input Sheets'!$F$511*'Data Input Sheets'!$L$498))+((F17*('Data Input Sheets'!$F$516*'Data Input Sheets'!$L$498))),0)</f>
        <v>0</v>
      </c>
      <c r="AP17" s="89">
        <f t="shared" si="14"/>
        <v>0</v>
      </c>
      <c r="AR17" s="29">
        <f>'Data Input Sheets'!L266</f>
        <v>0</v>
      </c>
      <c r="AT17" s="89">
        <f t="shared" si="13"/>
        <v>0</v>
      </c>
    </row>
    <row r="18" spans="1:46" ht="12.75">
      <c r="A18" s="197" t="str">
        <f>'Data Input Sheets'!D267</f>
        <v>Intermediate 1</v>
      </c>
      <c r="D18" s="32">
        <f>'Data Input Sheets'!L340</f>
        <v>0</v>
      </c>
      <c r="F18" s="32">
        <f t="shared" si="0"/>
        <v>0</v>
      </c>
      <c r="H18" s="89">
        <f>ROUND((D18*'Data Input Sheets'!F398*52)+('Schedule B-4'!F18*'Data Input Sheets'!H398*52),0)</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89">
        <f>'Data Input Sheets'!$L$531</f>
        <v>0</v>
      </c>
      <c r="Z18" s="89">
        <f t="shared" si="8"/>
        <v>0</v>
      </c>
      <c r="AB18" s="89">
        <f t="shared" si="9"/>
        <v>0</v>
      </c>
      <c r="AD18" s="89">
        <f t="shared" si="10"/>
        <v>0</v>
      </c>
      <c r="AE18" s="26"/>
      <c r="AF18" s="89">
        <f>ROUND(IF(H18&gt;0,'Data Input Sheets'!$L$484+('Data Input Sheets'!J398*'Schedule B-4'!D18*('Data Input Sheets'!$L$395+1.5)),0),0)</f>
        <v>0</v>
      </c>
      <c r="AH18" s="89">
        <f t="shared" si="11"/>
        <v>0</v>
      </c>
      <c r="AJ18" s="268">
        <f>'Data Input Sheets'!$L$448</f>
        <v>0</v>
      </c>
      <c r="AL18" s="89">
        <f t="shared" si="12"/>
        <v>0</v>
      </c>
      <c r="AN18" s="89">
        <f>ROUND((D18*('Data Input Sheets'!$F$511*'Data Input Sheets'!$L$498))+((F18*('Data Input Sheets'!$F$516*'Data Input Sheets'!$L$498))),0)</f>
        <v>0</v>
      </c>
      <c r="AP18" s="89">
        <f t="shared" si="14"/>
        <v>0</v>
      </c>
      <c r="AR18" s="29">
        <f>'Data Input Sheets'!L267</f>
        <v>0</v>
      </c>
      <c r="AT18" s="89">
        <f t="shared" si="13"/>
        <v>0</v>
      </c>
    </row>
    <row r="19" spans="1:46" ht="12.75">
      <c r="A19" s="197" t="str">
        <f>'Data Input Sheets'!D268</f>
        <v>Intermediate 2</v>
      </c>
      <c r="D19" s="32">
        <f>'Data Input Sheets'!L341</f>
        <v>0</v>
      </c>
      <c r="F19" s="32">
        <f t="shared" si="0"/>
        <v>0</v>
      </c>
      <c r="H19" s="89">
        <f>ROUND((D19*'Data Input Sheets'!F399*52)+('Schedule B-4'!F19*'Data Input Sheets'!H399*52),0)</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89">
        <f>'Data Input Sheets'!$L$531</f>
        <v>0</v>
      </c>
      <c r="Z19" s="89">
        <f t="shared" si="8"/>
        <v>0</v>
      </c>
      <c r="AB19" s="89">
        <f t="shared" si="9"/>
        <v>0</v>
      </c>
      <c r="AD19" s="89">
        <f t="shared" si="10"/>
        <v>0</v>
      </c>
      <c r="AE19" s="26"/>
      <c r="AF19" s="89">
        <f>ROUND(IF(H19&gt;0,'Data Input Sheets'!$L$484+('Data Input Sheets'!J399*'Schedule B-4'!D19*('Data Input Sheets'!$L$395+1.5)),0),0)</f>
        <v>0</v>
      </c>
      <c r="AH19" s="89">
        <f t="shared" si="11"/>
        <v>0</v>
      </c>
      <c r="AJ19" s="268">
        <f>'Data Input Sheets'!$L$448</f>
        <v>0</v>
      </c>
      <c r="AL19" s="89">
        <f t="shared" si="12"/>
        <v>0</v>
      </c>
      <c r="AN19" s="89">
        <f>ROUND((D19*('Data Input Sheets'!$F$511*'Data Input Sheets'!$L$498))+((F19*('Data Input Sheets'!$F$516*'Data Input Sheets'!$L$498))),0)</f>
        <v>0</v>
      </c>
      <c r="AP19" s="89">
        <f t="shared" si="14"/>
        <v>0</v>
      </c>
      <c r="AR19" s="29">
        <f>'Data Input Sheets'!L268</f>
        <v>0</v>
      </c>
      <c r="AT19" s="89">
        <f t="shared" si="13"/>
        <v>0</v>
      </c>
    </row>
    <row r="20" spans="1:46" ht="12.75">
      <c r="A20" s="197" t="str">
        <f>'Data Input Sheets'!D269</f>
        <v>Intermediate 3</v>
      </c>
      <c r="D20" s="32">
        <f>'Data Input Sheets'!L342</f>
        <v>0</v>
      </c>
      <c r="F20" s="32">
        <f t="shared" si="0"/>
        <v>0</v>
      </c>
      <c r="H20" s="89">
        <f>ROUND((D20*'Data Input Sheets'!F400*52)+('Schedule B-4'!F20*'Data Input Sheets'!H400*52),0)</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89">
        <f>'Data Input Sheets'!$L$531</f>
        <v>0</v>
      </c>
      <c r="Z20" s="89">
        <f t="shared" si="8"/>
        <v>0</v>
      </c>
      <c r="AB20" s="89">
        <f t="shared" si="9"/>
        <v>0</v>
      </c>
      <c r="AD20" s="89">
        <f t="shared" si="10"/>
        <v>0</v>
      </c>
      <c r="AE20" s="26"/>
      <c r="AF20" s="89">
        <f>ROUND(IF(H20&gt;0,'Data Input Sheets'!$L$484+('Data Input Sheets'!J400*'Schedule B-4'!D20*('Data Input Sheets'!$L$395+1.5)),0),0)</f>
        <v>0</v>
      </c>
      <c r="AH20" s="89">
        <f t="shared" si="11"/>
        <v>0</v>
      </c>
      <c r="AJ20" s="268">
        <f>'Data Input Sheets'!$L$448</f>
        <v>0</v>
      </c>
      <c r="AL20" s="89">
        <f t="shared" si="12"/>
        <v>0</v>
      </c>
      <c r="AN20" s="89">
        <f>ROUND((D20*('Data Input Sheets'!$F$511*'Data Input Sheets'!$L$498))+((F20*('Data Input Sheets'!$F$516*'Data Input Sheets'!$L$498))),0)</f>
        <v>0</v>
      </c>
      <c r="AP20" s="89">
        <f t="shared" si="14"/>
        <v>0</v>
      </c>
      <c r="AR20" s="29">
        <f>'Data Input Sheets'!L269</f>
        <v>0</v>
      </c>
      <c r="AT20" s="89">
        <f t="shared" si="13"/>
        <v>0</v>
      </c>
    </row>
    <row r="21" spans="1:46" ht="12.75">
      <c r="A21" s="197" t="str">
        <f>'Data Input Sheets'!D270</f>
        <v>Paramedic 1</v>
      </c>
      <c r="D21" s="32">
        <f>'Data Input Sheets'!L343</f>
        <v>0</v>
      </c>
      <c r="F21" s="32">
        <f t="shared" si="0"/>
        <v>0</v>
      </c>
      <c r="H21" s="89">
        <f>ROUND((D21*'Data Input Sheets'!F401*52)+('Schedule B-4'!F21*'Data Input Sheets'!H401*52),0)</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89">
        <f>'Data Input Sheets'!$L$531</f>
        <v>0</v>
      </c>
      <c r="Z21" s="89">
        <f t="shared" si="8"/>
        <v>0</v>
      </c>
      <c r="AB21" s="89">
        <f t="shared" si="9"/>
        <v>0</v>
      </c>
      <c r="AD21" s="89">
        <f t="shared" si="10"/>
        <v>0</v>
      </c>
      <c r="AE21" s="26"/>
      <c r="AF21" s="89">
        <f>ROUND(IF(H21&gt;0,'Data Input Sheets'!$L$484+('Data Input Sheets'!J401*'Schedule B-4'!D21*('Data Input Sheets'!$L$395+1.5)),0),0)</f>
        <v>0</v>
      </c>
      <c r="AH21" s="89">
        <f t="shared" si="11"/>
        <v>0</v>
      </c>
      <c r="AJ21" s="268">
        <f>'Data Input Sheets'!$L$449</f>
        <v>0</v>
      </c>
      <c r="AL21" s="89">
        <f t="shared" si="12"/>
        <v>0</v>
      </c>
      <c r="AN21" s="89">
        <f>ROUND((D21*('Data Input Sheets'!$F$511*'Data Input Sheets'!$L$498))+((F21*('Data Input Sheets'!$F$516*'Data Input Sheets'!$L$498))),0)</f>
        <v>0</v>
      </c>
      <c r="AP21" s="89">
        <f t="shared" si="14"/>
        <v>0</v>
      </c>
      <c r="AR21" s="29">
        <f>'Data Input Sheets'!L270</f>
        <v>0</v>
      </c>
      <c r="AT21" s="89">
        <f t="shared" si="13"/>
        <v>0</v>
      </c>
    </row>
    <row r="22" spans="1:46" ht="12.75">
      <c r="A22" s="197" t="str">
        <f>'Data Input Sheets'!D271</f>
        <v>Paramedic 2</v>
      </c>
      <c r="D22" s="32">
        <f>'Data Input Sheets'!L344</f>
        <v>0</v>
      </c>
      <c r="F22" s="32">
        <f t="shared" si="0"/>
        <v>0</v>
      </c>
      <c r="H22" s="89">
        <f>ROUND((D22*'Data Input Sheets'!F402*52)+('Schedule B-4'!F22*'Data Input Sheets'!H402*52),0)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89">
        <f>'Data Input Sheets'!$L$531</f>
        <v>0</v>
      </c>
      <c r="Z22" s="89">
        <f t="shared" si="8"/>
        <v>0</v>
      </c>
      <c r="AB22" s="89">
        <f t="shared" si="9"/>
        <v>0</v>
      </c>
      <c r="AD22" s="89">
        <f t="shared" si="10"/>
        <v>0</v>
      </c>
      <c r="AE22" s="26"/>
      <c r="AF22" s="89">
        <f>ROUND(IF(H22&gt;0,'Data Input Sheets'!$L$484+('Data Input Sheets'!J402*'Schedule B-4'!D22*('Data Input Sheets'!$L$395+1.5)),0),0)</f>
        <v>0</v>
      </c>
      <c r="AH22" s="89">
        <f t="shared" si="11"/>
        <v>0</v>
      </c>
      <c r="AJ22" s="268">
        <f>'Data Input Sheets'!$L$449</f>
        <v>0</v>
      </c>
      <c r="AL22" s="89">
        <f t="shared" si="12"/>
        <v>0</v>
      </c>
      <c r="AN22" s="89">
        <f>ROUND((D22*('Data Input Sheets'!$F$511*'Data Input Sheets'!$L$498))+((F22*('Data Input Sheets'!$F$516*'Data Input Sheets'!$L$498))),0)</f>
        <v>0</v>
      </c>
      <c r="AP22" s="89">
        <f t="shared" si="14"/>
        <v>0</v>
      </c>
      <c r="AR22" s="29">
        <f>'Data Input Sheets'!L271</f>
        <v>0</v>
      </c>
      <c r="AT22" s="89">
        <f t="shared" si="13"/>
        <v>0</v>
      </c>
    </row>
    <row r="23" spans="1:46" ht="12.75">
      <c r="A23" s="197" t="str">
        <f>'Data Input Sheets'!D272</f>
        <v>Paramedic 3</v>
      </c>
      <c r="D23" s="32">
        <f>'Data Input Sheets'!L345</f>
        <v>0</v>
      </c>
      <c r="F23" s="32">
        <f t="shared" si="0"/>
        <v>0</v>
      </c>
      <c r="H23" s="89">
        <f>ROUND((D23*'Data Input Sheets'!F403*52)+('Schedule B-4'!F23*'Data Input Sheets'!H403*52),0)</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89">
        <f>'Data Input Sheets'!$L$531</f>
        <v>0</v>
      </c>
      <c r="Z23" s="89">
        <f t="shared" si="8"/>
        <v>0</v>
      </c>
      <c r="AB23" s="89">
        <f t="shared" si="9"/>
        <v>0</v>
      </c>
      <c r="AD23" s="89">
        <f t="shared" si="10"/>
        <v>0</v>
      </c>
      <c r="AE23" s="26"/>
      <c r="AF23" s="89">
        <f>ROUND(IF(H23&gt;0,'Data Input Sheets'!$L$484+('Data Input Sheets'!J403*'Schedule B-4'!D23*('Data Input Sheets'!$L$395+1.5)),0),0)</f>
        <v>0</v>
      </c>
      <c r="AH23" s="89">
        <f t="shared" si="11"/>
        <v>0</v>
      </c>
      <c r="AJ23" s="268">
        <f>'Data Input Sheets'!$L$449</f>
        <v>0</v>
      </c>
      <c r="AL23" s="89">
        <f t="shared" si="12"/>
        <v>0</v>
      </c>
      <c r="AN23" s="89">
        <f>ROUND((D23*('Data Input Sheets'!$F$511*'Data Input Sheets'!$L$498))+((F23*('Data Input Sheets'!$F$516*'Data Input Sheets'!$L$498))),0)</f>
        <v>0</v>
      </c>
      <c r="AP23" s="89">
        <f t="shared" si="14"/>
        <v>0</v>
      </c>
      <c r="AR23" s="29">
        <f>'Data Input Sheets'!L272</f>
        <v>0</v>
      </c>
      <c r="AT23" s="89">
        <f t="shared" si="13"/>
        <v>0</v>
      </c>
    </row>
    <row r="24" spans="1:46" ht="12.75">
      <c r="A24" s="197" t="str">
        <f>'Data Input Sheets'!D273</f>
        <v>Nurse 1</v>
      </c>
      <c r="D24" s="32">
        <f>'Data Input Sheets'!L346</f>
        <v>0</v>
      </c>
      <c r="F24" s="32">
        <f t="shared" si="0"/>
        <v>0</v>
      </c>
      <c r="H24" s="89">
        <f>ROUND((D24*'Data Input Sheets'!F404*52)+('Schedule B-4'!F24*'Data Input Sheets'!H404*52),0)</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89">
        <f>'Data Input Sheets'!$L$531</f>
        <v>0</v>
      </c>
      <c r="Z24" s="89">
        <f t="shared" si="8"/>
        <v>0</v>
      </c>
      <c r="AB24" s="89">
        <f t="shared" si="9"/>
        <v>0</v>
      </c>
      <c r="AD24" s="89">
        <f t="shared" si="10"/>
        <v>0</v>
      </c>
      <c r="AE24" s="26"/>
      <c r="AF24" s="89">
        <f>ROUND(IF(H24&gt;0,'Data Input Sheets'!$L$484+('Data Input Sheets'!J404*'Schedule B-4'!D24*('Data Input Sheets'!$L$395+1.5)),0),0)</f>
        <v>0</v>
      </c>
      <c r="AH24" s="89">
        <f t="shared" si="11"/>
        <v>0</v>
      </c>
      <c r="AJ24" s="268">
        <f>'Data Input Sheets'!$L$450</f>
        <v>0</v>
      </c>
      <c r="AL24" s="89">
        <f t="shared" si="12"/>
        <v>0</v>
      </c>
      <c r="AN24" s="89">
        <f>ROUND((D24*('Data Input Sheets'!$F$511*'Data Input Sheets'!$L$498))+((F24*('Data Input Sheets'!$F$516*'Data Input Sheets'!$L$498))),0)</f>
        <v>0</v>
      </c>
      <c r="AP24" s="89">
        <f t="shared" si="14"/>
        <v>0</v>
      </c>
      <c r="AR24" s="29">
        <f>'Data Input Sheets'!L273</f>
        <v>0</v>
      </c>
      <c r="AT24" s="89">
        <f t="shared" si="13"/>
        <v>0</v>
      </c>
    </row>
    <row r="25" spans="1:46" ht="12.75">
      <c r="A25" s="197" t="str">
        <f>'Data Input Sheets'!D274</f>
        <v>Nurse 2</v>
      </c>
      <c r="D25" s="32">
        <f>'Data Input Sheets'!L347</f>
        <v>0</v>
      </c>
      <c r="F25" s="32">
        <f t="shared" si="0"/>
        <v>0</v>
      </c>
      <c r="H25" s="89">
        <f>ROUND((D25*'Data Input Sheets'!F405*52)+('Schedule B-4'!F25*'Data Input Sheets'!H405*52),0)</f>
        <v>0</v>
      </c>
      <c r="J25" s="89">
        <f t="shared" si="1"/>
        <v>0</v>
      </c>
      <c r="K25" s="28"/>
      <c r="L25" s="89">
        <f t="shared" si="2"/>
        <v>0</v>
      </c>
      <c r="M25" s="28"/>
      <c r="N25" s="89">
        <f t="shared" si="3"/>
        <v>0</v>
      </c>
      <c r="O25" s="28"/>
      <c r="P25" s="89">
        <f t="shared" si="4"/>
        <v>0</v>
      </c>
      <c r="Q25" s="28"/>
      <c r="R25" s="89">
        <f t="shared" si="5"/>
        <v>0</v>
      </c>
      <c r="S25" s="28"/>
      <c r="T25" s="89">
        <f t="shared" si="6"/>
        <v>0</v>
      </c>
      <c r="U25" s="28"/>
      <c r="V25" s="89">
        <f t="shared" si="7"/>
        <v>0</v>
      </c>
      <c r="X25" s="89">
        <f>'Data Input Sheets'!$L$531</f>
        <v>0</v>
      </c>
      <c r="Z25" s="89">
        <f t="shared" si="8"/>
        <v>0</v>
      </c>
      <c r="AB25" s="89">
        <f t="shared" si="9"/>
        <v>0</v>
      </c>
      <c r="AD25" s="89">
        <f t="shared" si="10"/>
        <v>0</v>
      </c>
      <c r="AE25" s="26"/>
      <c r="AF25" s="89">
        <f>ROUND(IF(H25&gt;0,'Data Input Sheets'!$L$484+('Data Input Sheets'!J405*'Schedule B-4'!D25*('Data Input Sheets'!$L$395+1.5)),0),0)</f>
        <v>0</v>
      </c>
      <c r="AH25" s="89">
        <f t="shared" si="11"/>
        <v>0</v>
      </c>
      <c r="AJ25" s="268">
        <f>'Data Input Sheets'!$L$450</f>
        <v>0</v>
      </c>
      <c r="AL25" s="89">
        <f t="shared" si="12"/>
        <v>0</v>
      </c>
      <c r="AN25" s="89">
        <f>ROUND((D25*('Data Input Sheets'!$F$511*'Data Input Sheets'!$L$498))+((F25*('Data Input Sheets'!$F$516*'Data Input Sheets'!$L$498))),0)</f>
        <v>0</v>
      </c>
      <c r="AP25" s="89">
        <f t="shared" si="14"/>
        <v>0</v>
      </c>
      <c r="AR25" s="29">
        <f>'Data Input Sheets'!L274</f>
        <v>0</v>
      </c>
      <c r="AT25" s="89">
        <f t="shared" si="13"/>
        <v>0</v>
      </c>
    </row>
    <row r="26" spans="1:46" ht="12.75">
      <c r="A26" s="197" t="str">
        <f>'Data Input Sheets'!D275</f>
        <v>Nurse 3</v>
      </c>
      <c r="D26" s="32">
        <f>'Data Input Sheets'!L348</f>
        <v>0</v>
      </c>
      <c r="F26" s="32">
        <f t="shared" si="0"/>
        <v>0</v>
      </c>
      <c r="H26" s="89">
        <f>ROUND((D26*'Data Input Sheets'!F406*52)+('Schedule B-4'!F26*'Data Input Sheets'!H406*52),0)</f>
        <v>0</v>
      </c>
      <c r="J26" s="89">
        <f t="shared" si="1"/>
        <v>0</v>
      </c>
      <c r="K26" s="28"/>
      <c r="L26" s="89">
        <f t="shared" si="2"/>
        <v>0</v>
      </c>
      <c r="M26" s="28"/>
      <c r="N26" s="89">
        <f t="shared" si="3"/>
        <v>0</v>
      </c>
      <c r="O26" s="28"/>
      <c r="P26" s="89">
        <f t="shared" si="4"/>
        <v>0</v>
      </c>
      <c r="Q26" s="28"/>
      <c r="R26" s="89">
        <f t="shared" si="5"/>
        <v>0</v>
      </c>
      <c r="S26" s="28"/>
      <c r="T26" s="89">
        <f t="shared" si="6"/>
        <v>0</v>
      </c>
      <c r="U26" s="28"/>
      <c r="V26" s="89">
        <f t="shared" si="7"/>
        <v>0</v>
      </c>
      <c r="X26" s="89">
        <f>'Data Input Sheets'!$L$531</f>
        <v>0</v>
      </c>
      <c r="Z26" s="89">
        <f t="shared" si="8"/>
        <v>0</v>
      </c>
      <c r="AB26" s="89">
        <f t="shared" si="9"/>
        <v>0</v>
      </c>
      <c r="AD26" s="89">
        <f t="shared" si="10"/>
        <v>0</v>
      </c>
      <c r="AE26" s="26"/>
      <c r="AF26" s="89">
        <f>ROUND(IF(H26&gt;0,'Data Input Sheets'!$L$484+('Data Input Sheets'!J406*'Schedule B-4'!D26*('Data Input Sheets'!$L$395+1.5)),0),0)</f>
        <v>0</v>
      </c>
      <c r="AH26" s="89">
        <f t="shared" si="11"/>
        <v>0</v>
      </c>
      <c r="AJ26" s="268">
        <f>'Data Input Sheets'!$L$450</f>
        <v>0</v>
      </c>
      <c r="AL26" s="89">
        <f t="shared" si="12"/>
        <v>0</v>
      </c>
      <c r="AN26" s="89">
        <f>ROUND((D26*('Data Input Sheets'!$F$511*'Data Input Sheets'!$L$498))+((F26*('Data Input Sheets'!$F$516*'Data Input Sheets'!$L$498))),0)</f>
        <v>0</v>
      </c>
      <c r="AP26" s="89">
        <f t="shared" si="14"/>
        <v>0</v>
      </c>
      <c r="AR26" s="29">
        <f>'Data Input Sheets'!L275</f>
        <v>0</v>
      </c>
      <c r="AT26" s="89">
        <f t="shared" si="13"/>
        <v>0</v>
      </c>
    </row>
    <row r="27" spans="1:46" ht="12.75">
      <c r="A27" s="197" t="str">
        <f>'Data Input Sheets'!D276</f>
        <v>Call-Taker 1</v>
      </c>
      <c r="D27" s="32">
        <f>'Data Input Sheets'!L349</f>
        <v>0</v>
      </c>
      <c r="F27" s="32">
        <f t="shared" si="0"/>
        <v>0</v>
      </c>
      <c r="H27" s="89">
        <f>ROUND((D27*'Data Input Sheets'!F407*52)+('Schedule B-4'!F27*'Data Input Sheets'!H407*52),0)</f>
        <v>0</v>
      </c>
      <c r="J27" s="89">
        <f t="shared" si="1"/>
        <v>0</v>
      </c>
      <c r="K27" s="28"/>
      <c r="L27" s="89">
        <f t="shared" si="2"/>
        <v>0</v>
      </c>
      <c r="M27" s="28"/>
      <c r="N27" s="89">
        <f t="shared" si="3"/>
        <v>0</v>
      </c>
      <c r="O27" s="28"/>
      <c r="P27" s="89">
        <f t="shared" si="4"/>
        <v>0</v>
      </c>
      <c r="Q27" s="28"/>
      <c r="R27" s="89">
        <f t="shared" si="5"/>
        <v>0</v>
      </c>
      <c r="S27" s="28"/>
      <c r="T27" s="89">
        <f t="shared" si="6"/>
        <v>0</v>
      </c>
      <c r="U27" s="28"/>
      <c r="V27" s="89">
        <f t="shared" si="7"/>
        <v>0</v>
      </c>
      <c r="X27" s="89">
        <f>'Data Input Sheets'!$L$531</f>
        <v>0</v>
      </c>
      <c r="Z27" s="89">
        <f t="shared" si="8"/>
        <v>0</v>
      </c>
      <c r="AB27" s="89">
        <f t="shared" si="9"/>
        <v>0</v>
      </c>
      <c r="AD27" s="89">
        <f t="shared" si="10"/>
        <v>0</v>
      </c>
      <c r="AE27" s="26"/>
      <c r="AF27" s="89">
        <f>ROUND(IF(H27&gt;0,'Data Input Sheets'!$L$484+('Data Input Sheets'!J407*'Schedule B-4'!D27*('Data Input Sheets'!$L$395+1.5)),0),0)</f>
        <v>0</v>
      </c>
      <c r="AH27" s="89">
        <f t="shared" si="11"/>
        <v>0</v>
      </c>
      <c r="AJ27" s="268">
        <f>'Data Input Sheets'!$L$451</f>
        <v>0</v>
      </c>
      <c r="AL27" s="89">
        <f t="shared" si="12"/>
        <v>0</v>
      </c>
      <c r="AN27" s="89">
        <f>ROUND((D27*('Data Input Sheets'!$F$511*'Data Input Sheets'!$L$498))+((F27*('Data Input Sheets'!$F$516*'Data Input Sheets'!$L$498))),0)</f>
        <v>0</v>
      </c>
      <c r="AP27" s="89">
        <f t="shared" si="14"/>
        <v>0</v>
      </c>
      <c r="AR27" s="29">
        <f>'Data Input Sheets'!L276</f>
        <v>0</v>
      </c>
      <c r="AT27" s="89">
        <f t="shared" si="13"/>
        <v>0</v>
      </c>
    </row>
    <row r="28" spans="1:46" ht="12.75">
      <c r="A28" s="197" t="str">
        <f>'Data Input Sheets'!D277</f>
        <v>Call-Taker 2</v>
      </c>
      <c r="D28" s="32">
        <f>'Data Input Sheets'!L350</f>
        <v>0</v>
      </c>
      <c r="F28" s="32">
        <f t="shared" si="0"/>
        <v>0</v>
      </c>
      <c r="H28" s="89">
        <f>ROUND((D28*'Data Input Sheets'!F408*52)+('Schedule B-4'!F28*'Data Input Sheets'!H408*52),0)</f>
        <v>0</v>
      </c>
      <c r="J28" s="89">
        <f t="shared" si="1"/>
        <v>0</v>
      </c>
      <c r="K28" s="28"/>
      <c r="L28" s="89">
        <f t="shared" si="2"/>
        <v>0</v>
      </c>
      <c r="M28" s="28"/>
      <c r="N28" s="89">
        <f t="shared" si="3"/>
        <v>0</v>
      </c>
      <c r="O28" s="28"/>
      <c r="P28" s="89">
        <f t="shared" si="4"/>
        <v>0</v>
      </c>
      <c r="Q28" s="28"/>
      <c r="R28" s="89">
        <f t="shared" si="5"/>
        <v>0</v>
      </c>
      <c r="S28" s="28"/>
      <c r="T28" s="89">
        <f t="shared" si="6"/>
        <v>0</v>
      </c>
      <c r="U28" s="28"/>
      <c r="V28" s="89">
        <f t="shared" si="7"/>
        <v>0</v>
      </c>
      <c r="X28" s="89">
        <f>'Data Input Sheets'!$L$531</f>
        <v>0</v>
      </c>
      <c r="Z28" s="89">
        <f t="shared" si="8"/>
        <v>0</v>
      </c>
      <c r="AB28" s="89">
        <f t="shared" si="9"/>
        <v>0</v>
      </c>
      <c r="AD28" s="89">
        <f t="shared" si="10"/>
        <v>0</v>
      </c>
      <c r="AE28" s="26"/>
      <c r="AF28" s="89">
        <f>ROUND(IF(H28&gt;0,'Data Input Sheets'!$L$484+('Data Input Sheets'!J408*'Schedule B-4'!D28*('Data Input Sheets'!$L$395+1.5)),0),0)</f>
        <v>0</v>
      </c>
      <c r="AH28" s="89">
        <f t="shared" si="11"/>
        <v>0</v>
      </c>
      <c r="AJ28" s="268">
        <f>'Data Input Sheets'!$L$451</f>
        <v>0</v>
      </c>
      <c r="AL28" s="89">
        <f t="shared" si="12"/>
        <v>0</v>
      </c>
      <c r="AN28" s="89">
        <f>ROUND((D28*('Data Input Sheets'!$F$511*'Data Input Sheets'!$L$498))+((F28*('Data Input Sheets'!$F$516*'Data Input Sheets'!$L$498))),0)</f>
        <v>0</v>
      </c>
      <c r="AP28" s="89">
        <f t="shared" si="14"/>
        <v>0</v>
      </c>
      <c r="AR28" s="29">
        <f>'Data Input Sheets'!L277</f>
        <v>0</v>
      </c>
      <c r="AT28" s="89">
        <f t="shared" si="13"/>
        <v>0</v>
      </c>
    </row>
    <row r="29" spans="1:46" ht="12.75">
      <c r="A29" s="197" t="str">
        <f>'Data Input Sheets'!D278</f>
        <v>Call-Taker 3</v>
      </c>
      <c r="D29" s="32">
        <f>'Data Input Sheets'!L351</f>
        <v>0</v>
      </c>
      <c r="F29" s="32">
        <f t="shared" si="0"/>
        <v>0</v>
      </c>
      <c r="H29" s="89">
        <f>ROUND((D29*'Data Input Sheets'!F409*52)+('Schedule B-4'!F29*'Data Input Sheets'!H409*52),0)</f>
        <v>0</v>
      </c>
      <c r="J29" s="89">
        <f t="shared" si="1"/>
        <v>0</v>
      </c>
      <c r="K29" s="28"/>
      <c r="L29" s="89">
        <f t="shared" si="2"/>
        <v>0</v>
      </c>
      <c r="M29" s="28"/>
      <c r="N29" s="89">
        <f t="shared" si="3"/>
        <v>0</v>
      </c>
      <c r="O29" s="28"/>
      <c r="P29" s="89">
        <f t="shared" si="4"/>
        <v>0</v>
      </c>
      <c r="Q29" s="28"/>
      <c r="R29" s="89">
        <f t="shared" si="5"/>
        <v>0</v>
      </c>
      <c r="S29" s="28"/>
      <c r="T29" s="89">
        <f t="shared" si="6"/>
        <v>0</v>
      </c>
      <c r="U29" s="28"/>
      <c r="V29" s="89">
        <f t="shared" si="7"/>
        <v>0</v>
      </c>
      <c r="X29" s="89">
        <f>'Data Input Sheets'!$L$531</f>
        <v>0</v>
      </c>
      <c r="Z29" s="89">
        <f t="shared" si="8"/>
        <v>0</v>
      </c>
      <c r="AB29" s="89">
        <f t="shared" si="9"/>
        <v>0</v>
      </c>
      <c r="AD29" s="89">
        <f t="shared" si="10"/>
        <v>0</v>
      </c>
      <c r="AE29" s="26"/>
      <c r="AF29" s="89">
        <f>ROUND(IF(H29&gt;0,'Data Input Sheets'!$L$484+('Data Input Sheets'!J409*'Schedule B-4'!D29*('Data Input Sheets'!$L$395+1.5)),0),0)</f>
        <v>0</v>
      </c>
      <c r="AH29" s="89">
        <f t="shared" si="11"/>
        <v>0</v>
      </c>
      <c r="AJ29" s="268">
        <f>'Data Input Sheets'!$L$451</f>
        <v>0</v>
      </c>
      <c r="AL29" s="89">
        <f t="shared" si="12"/>
        <v>0</v>
      </c>
      <c r="AN29" s="89">
        <f>ROUND((D29*('Data Input Sheets'!$F$511*'Data Input Sheets'!$L$498))+((F29*('Data Input Sheets'!$F$516*'Data Input Sheets'!$L$498))),0)</f>
        <v>0</v>
      </c>
      <c r="AP29" s="89">
        <f t="shared" si="14"/>
        <v>0</v>
      </c>
      <c r="AR29" s="29">
        <f>'Data Input Sheets'!L278</f>
        <v>0</v>
      </c>
      <c r="AT29" s="89">
        <f t="shared" si="13"/>
        <v>0</v>
      </c>
    </row>
    <row r="30" spans="1:46" ht="12.75">
      <c r="A30" s="197" t="str">
        <f>'Data Input Sheets'!D279</f>
        <v>Dispatcher 1</v>
      </c>
      <c r="D30" s="32">
        <f>'Data Input Sheets'!L352</f>
        <v>0</v>
      </c>
      <c r="F30" s="32">
        <f t="shared" si="0"/>
        <v>0</v>
      </c>
      <c r="H30" s="89">
        <f>ROUND((D30*'Data Input Sheets'!F410*52)+('Schedule B-4'!F30*'Data Input Sheets'!H410*52),0)</f>
        <v>0</v>
      </c>
      <c r="J30" s="89">
        <f t="shared" si="1"/>
        <v>0</v>
      </c>
      <c r="K30" s="28"/>
      <c r="L30" s="89">
        <f t="shared" si="2"/>
        <v>0</v>
      </c>
      <c r="M30" s="28"/>
      <c r="N30" s="89">
        <f t="shared" si="3"/>
        <v>0</v>
      </c>
      <c r="O30" s="28"/>
      <c r="P30" s="89">
        <f t="shared" si="4"/>
        <v>0</v>
      </c>
      <c r="Q30" s="28"/>
      <c r="R30" s="89">
        <f t="shared" si="5"/>
        <v>0</v>
      </c>
      <c r="S30" s="28"/>
      <c r="T30" s="89">
        <f t="shared" si="6"/>
        <v>0</v>
      </c>
      <c r="U30" s="28"/>
      <c r="V30" s="89">
        <f t="shared" si="7"/>
        <v>0</v>
      </c>
      <c r="X30" s="89">
        <f>'Data Input Sheets'!$L$531</f>
        <v>0</v>
      </c>
      <c r="Z30" s="89">
        <f t="shared" si="8"/>
        <v>0</v>
      </c>
      <c r="AB30" s="89">
        <f t="shared" si="9"/>
        <v>0</v>
      </c>
      <c r="AD30" s="89">
        <f t="shared" si="10"/>
        <v>0</v>
      </c>
      <c r="AE30" s="26"/>
      <c r="AF30" s="89">
        <f>ROUND(IF(H30&gt;0,'Data Input Sheets'!$L$484+('Data Input Sheets'!J410*'Schedule B-4'!D30*('Data Input Sheets'!$L$395+1.5)),0),0)</f>
        <v>0</v>
      </c>
      <c r="AH30" s="89">
        <f t="shared" si="11"/>
        <v>0</v>
      </c>
      <c r="AJ30" s="268">
        <f>'Data Input Sheets'!$L$452</f>
        <v>0</v>
      </c>
      <c r="AL30" s="89">
        <f t="shared" si="12"/>
        <v>0</v>
      </c>
      <c r="AN30" s="89">
        <f>ROUND((D30*('Data Input Sheets'!$F$511*'Data Input Sheets'!$L$498))+((F30*('Data Input Sheets'!$F$516*'Data Input Sheets'!$L$498))),0)</f>
        <v>0</v>
      </c>
      <c r="AP30" s="89">
        <f t="shared" si="14"/>
        <v>0</v>
      </c>
      <c r="AR30" s="29">
        <f>'Data Input Sheets'!L279</f>
        <v>0</v>
      </c>
      <c r="AT30" s="89">
        <f t="shared" si="13"/>
        <v>0</v>
      </c>
    </row>
    <row r="31" spans="1:46" ht="12.75">
      <c r="A31" s="197" t="str">
        <f>'Data Input Sheets'!D280</f>
        <v>Dispatcher 2</v>
      </c>
      <c r="D31" s="32">
        <f>'Data Input Sheets'!L353</f>
        <v>0</v>
      </c>
      <c r="F31" s="32">
        <f t="shared" si="0"/>
        <v>0</v>
      </c>
      <c r="H31" s="89">
        <f>ROUND((D31*'Data Input Sheets'!F411*52)+('Schedule B-4'!F31*'Data Input Sheets'!H411*52),0)</f>
        <v>0</v>
      </c>
      <c r="J31" s="89">
        <f t="shared" si="1"/>
        <v>0</v>
      </c>
      <c r="K31" s="28"/>
      <c r="L31" s="89">
        <f t="shared" si="2"/>
        <v>0</v>
      </c>
      <c r="M31" s="28"/>
      <c r="N31" s="89">
        <f t="shared" si="3"/>
        <v>0</v>
      </c>
      <c r="O31" s="28"/>
      <c r="P31" s="89">
        <f t="shared" si="4"/>
        <v>0</v>
      </c>
      <c r="Q31" s="28"/>
      <c r="R31" s="89">
        <f t="shared" si="5"/>
        <v>0</v>
      </c>
      <c r="S31" s="28"/>
      <c r="T31" s="89">
        <f t="shared" si="6"/>
        <v>0</v>
      </c>
      <c r="U31" s="28"/>
      <c r="V31" s="89">
        <f t="shared" si="7"/>
        <v>0</v>
      </c>
      <c r="X31" s="89">
        <f>'Data Input Sheets'!$L$531</f>
        <v>0</v>
      </c>
      <c r="Z31" s="89">
        <f t="shared" si="8"/>
        <v>0</v>
      </c>
      <c r="AB31" s="89">
        <f t="shared" si="9"/>
        <v>0</v>
      </c>
      <c r="AD31" s="89">
        <f t="shared" si="10"/>
        <v>0</v>
      </c>
      <c r="AE31" s="26"/>
      <c r="AF31" s="89">
        <f>ROUND(IF(H31&gt;0,'Data Input Sheets'!$L$484+('Data Input Sheets'!J411*'Schedule B-4'!D31*('Data Input Sheets'!$L$395+1.5)),0),0)</f>
        <v>0</v>
      </c>
      <c r="AH31" s="89">
        <f t="shared" si="11"/>
        <v>0</v>
      </c>
      <c r="AJ31" s="268">
        <f>'Data Input Sheets'!$L$452</f>
        <v>0</v>
      </c>
      <c r="AL31" s="89">
        <f t="shared" si="12"/>
        <v>0</v>
      </c>
      <c r="AN31" s="89">
        <f>ROUND((D31*('Data Input Sheets'!$F$511*'Data Input Sheets'!$L$498))+((F31*('Data Input Sheets'!$F$516*'Data Input Sheets'!$L$498))),0)</f>
        <v>0</v>
      </c>
      <c r="AP31" s="89">
        <f t="shared" si="14"/>
        <v>0</v>
      </c>
      <c r="AR31" s="29">
        <f>'Data Input Sheets'!L280</f>
        <v>0</v>
      </c>
      <c r="AT31" s="89">
        <f t="shared" si="13"/>
        <v>0</v>
      </c>
    </row>
    <row r="32" spans="1:46" ht="12.75">
      <c r="A32" s="197" t="str">
        <f>'Data Input Sheets'!D281</f>
        <v>Dispatcher 3</v>
      </c>
      <c r="D32" s="32">
        <f>'Data Input Sheets'!L354</f>
        <v>0</v>
      </c>
      <c r="F32" s="32">
        <f t="shared" si="0"/>
        <v>0</v>
      </c>
      <c r="H32" s="89">
        <f>ROUND((D32*'Data Input Sheets'!F412*52)+('Schedule B-4'!F32*'Data Input Sheets'!H412*52),0)</f>
        <v>0</v>
      </c>
      <c r="J32" s="89">
        <f t="shared" si="1"/>
        <v>0</v>
      </c>
      <c r="K32" s="28"/>
      <c r="L32" s="89">
        <f t="shared" si="2"/>
        <v>0</v>
      </c>
      <c r="M32" s="28"/>
      <c r="N32" s="89">
        <f t="shared" si="3"/>
        <v>0</v>
      </c>
      <c r="O32" s="28"/>
      <c r="P32" s="89">
        <f t="shared" si="4"/>
        <v>0</v>
      </c>
      <c r="Q32" s="28"/>
      <c r="R32" s="89">
        <f t="shared" si="5"/>
        <v>0</v>
      </c>
      <c r="S32" s="28"/>
      <c r="T32" s="89">
        <f t="shared" si="6"/>
        <v>0</v>
      </c>
      <c r="U32" s="28"/>
      <c r="V32" s="89">
        <f t="shared" si="7"/>
        <v>0</v>
      </c>
      <c r="X32" s="89">
        <f>'Data Input Sheets'!$L$531</f>
        <v>0</v>
      </c>
      <c r="Z32" s="89">
        <f t="shared" si="8"/>
        <v>0</v>
      </c>
      <c r="AB32" s="89">
        <f t="shared" si="9"/>
        <v>0</v>
      </c>
      <c r="AD32" s="89">
        <f t="shared" si="10"/>
        <v>0</v>
      </c>
      <c r="AE32" s="26"/>
      <c r="AF32" s="89">
        <f>ROUND(IF(H32&gt;0,'Data Input Sheets'!$L$484+('Data Input Sheets'!J412*'Schedule B-4'!D32*('Data Input Sheets'!$L$395+1.5)),0),0)</f>
        <v>0</v>
      </c>
      <c r="AH32" s="89">
        <f t="shared" si="11"/>
        <v>0</v>
      </c>
      <c r="AJ32" s="268">
        <f>'Data Input Sheets'!$L$452</f>
        <v>0</v>
      </c>
      <c r="AL32" s="89">
        <f t="shared" si="12"/>
        <v>0</v>
      </c>
      <c r="AN32" s="89">
        <f>ROUND((D32*('Data Input Sheets'!$F$511*'Data Input Sheets'!$L$498))+((F32*('Data Input Sheets'!$F$516*'Data Input Sheets'!$L$498))),0)</f>
        <v>0</v>
      </c>
      <c r="AP32" s="89">
        <f t="shared" si="14"/>
        <v>0</v>
      </c>
      <c r="AR32" s="29">
        <f>'Data Input Sheets'!L281</f>
        <v>0</v>
      </c>
      <c r="AT32" s="89">
        <f t="shared" si="13"/>
        <v>0</v>
      </c>
    </row>
    <row r="33" spans="1:44" ht="12.75">
      <c r="A33" s="204"/>
      <c r="AR33" s="29"/>
    </row>
    <row r="34" spans="1:44" ht="12.75">
      <c r="A34" s="205" t="s">
        <v>1003</v>
      </c>
      <c r="AR34" s="29"/>
    </row>
    <row r="35" spans="1:46" ht="12.75">
      <c r="A35" s="197" t="str">
        <f>'Data Input Sheets'!D298</f>
        <v>Mechanic 1</v>
      </c>
      <c r="D35" s="32">
        <f>'Data Input Sheets'!L358</f>
        <v>0</v>
      </c>
      <c r="F35" s="32">
        <f aca="true" t="shared" si="15" ref="F35:F43">ROUND(D35*1.5,2)</f>
        <v>0</v>
      </c>
      <c r="H35" s="206">
        <f>ROUND((D35*'Data Input Sheets'!F415*52)+('Schedule B-4'!F35*'Data Input Sheets'!H415*52),0)</f>
        <v>0</v>
      </c>
      <c r="J35" s="206">
        <f aca="true" t="shared" si="16" ref="J35:J43">IF(H35&lt;87900,(ROUND($J$11*H35,0)),87900*$J$11)</f>
        <v>0</v>
      </c>
      <c r="K35" s="28"/>
      <c r="L35" s="206">
        <f aca="true" t="shared" si="17" ref="L35:L43">ROUND($L$11*H35,0)</f>
        <v>0</v>
      </c>
      <c r="M35" s="28"/>
      <c r="N35" s="206">
        <f aca="true" t="shared" si="18" ref="N35:N43">IF(H35&lt;7000,(ROUND(N$11*H35,0)),7000*$N$11)</f>
        <v>0</v>
      </c>
      <c r="O35" s="28"/>
      <c r="P35" s="206">
        <f aca="true" t="shared" si="19" ref="P35:P43">IF(H35&lt;7000,(ROUND(P$11*H35,0)),7000*$P$11)</f>
        <v>0</v>
      </c>
      <c r="Q35" s="28"/>
      <c r="R35" s="206">
        <f aca="true" t="shared" si="20" ref="R35:R43">ROUND(R$11*H35,0)</f>
        <v>0</v>
      </c>
      <c r="S35" s="28"/>
      <c r="T35" s="206">
        <f aca="true" t="shared" si="21" ref="T35:T43">ROUND(T$11*H35,0)</f>
        <v>0</v>
      </c>
      <c r="U35" s="28"/>
      <c r="V35" s="206">
        <f aca="true" t="shared" si="22" ref="V35:V43">SUM(J35:T35)</f>
        <v>0</v>
      </c>
      <c r="X35" s="285" t="s">
        <v>906</v>
      </c>
      <c r="Z35" s="206">
        <f aca="true" t="shared" si="23" ref="Z35:Z43">ROUND(H35*Z$11,0)</f>
        <v>0</v>
      </c>
      <c r="AA35" s="89"/>
      <c r="AB35" s="206">
        <f aca="true" t="shared" si="24" ref="AB35:AB43">ROUND(H35*AB$11,0)</f>
        <v>0</v>
      </c>
      <c r="AD35" s="206">
        <f aca="true" t="shared" si="25" ref="AD35:AD43">ROUND(H35*AD$11,0)</f>
        <v>0</v>
      </c>
      <c r="AE35" s="26"/>
      <c r="AF35" s="206">
        <f>ROUND(IF(H35&gt;0,'Data Input Sheets'!$L$484+('Data Input Sheets'!J415*'Schedule B-4'!D35*('Data Input Sheets'!$L$395+1.5)),0),0)</f>
        <v>0</v>
      </c>
      <c r="AH35" s="206">
        <f aca="true" t="shared" si="26" ref="AH35:AH43">SUM(Z35:AF35)</f>
        <v>0</v>
      </c>
      <c r="AJ35" s="27" t="s">
        <v>906</v>
      </c>
      <c r="AL35" s="27" t="s">
        <v>906</v>
      </c>
      <c r="AN35" s="27" t="s">
        <v>906</v>
      </c>
      <c r="AP35" s="206">
        <f>H35+V35+AH35</f>
        <v>0</v>
      </c>
      <c r="AR35" s="29">
        <f>'Data Input Sheets'!L298</f>
        <v>0</v>
      </c>
      <c r="AT35" s="206">
        <f aca="true" t="shared" si="27" ref="AT35:AT43">ROUND(AP35*AR35,0)</f>
        <v>0</v>
      </c>
    </row>
    <row r="36" spans="1:46" ht="12.75">
      <c r="A36" s="197" t="str">
        <f>'Data Input Sheets'!D299</f>
        <v>Mechanic 2</v>
      </c>
      <c r="D36" s="32">
        <f>'Data Input Sheets'!L359</f>
        <v>0</v>
      </c>
      <c r="F36" s="32">
        <f t="shared" si="15"/>
        <v>0</v>
      </c>
      <c r="H36" s="89">
        <f>ROUND((D36*'Data Input Sheets'!F416*52)+('Schedule B-4'!F36*'Data Input Sheets'!H416*52),0)</f>
        <v>0</v>
      </c>
      <c r="J36" s="89">
        <f t="shared" si="16"/>
        <v>0</v>
      </c>
      <c r="K36" s="28"/>
      <c r="L36" s="89">
        <f t="shared" si="17"/>
        <v>0</v>
      </c>
      <c r="M36" s="28"/>
      <c r="N36" s="89">
        <f t="shared" si="18"/>
        <v>0</v>
      </c>
      <c r="O36" s="28"/>
      <c r="P36" s="89">
        <f t="shared" si="19"/>
        <v>0</v>
      </c>
      <c r="Q36" s="28"/>
      <c r="R36" s="89">
        <f t="shared" si="20"/>
        <v>0</v>
      </c>
      <c r="S36" s="28"/>
      <c r="T36" s="89">
        <f t="shared" si="21"/>
        <v>0</v>
      </c>
      <c r="U36" s="28"/>
      <c r="V36" s="89">
        <f t="shared" si="22"/>
        <v>0</v>
      </c>
      <c r="X36" s="286" t="s">
        <v>906</v>
      </c>
      <c r="Z36" s="89">
        <f t="shared" si="23"/>
        <v>0</v>
      </c>
      <c r="AA36" s="89"/>
      <c r="AB36" s="89">
        <f t="shared" si="24"/>
        <v>0</v>
      </c>
      <c r="AD36" s="89">
        <f t="shared" si="25"/>
        <v>0</v>
      </c>
      <c r="AE36" s="26"/>
      <c r="AF36" s="89">
        <f>ROUND(IF(H36&gt;0,'Data Input Sheets'!$L$484+('Data Input Sheets'!J416*'Schedule B-4'!D36*('Data Input Sheets'!$L$395+1.5)),0),0)</f>
        <v>0</v>
      </c>
      <c r="AH36" s="89">
        <f t="shared" si="26"/>
        <v>0</v>
      </c>
      <c r="AJ36" s="27" t="s">
        <v>906</v>
      </c>
      <c r="AL36" s="27" t="s">
        <v>906</v>
      </c>
      <c r="AN36" s="27" t="s">
        <v>906</v>
      </c>
      <c r="AP36" s="89">
        <f aca="true" t="shared" si="28" ref="AP36:AP43">H36+V36+AH36</f>
        <v>0</v>
      </c>
      <c r="AR36" s="29">
        <f>'Data Input Sheets'!L299</f>
        <v>0</v>
      </c>
      <c r="AT36" s="89">
        <f t="shared" si="27"/>
        <v>0</v>
      </c>
    </row>
    <row r="37" spans="1:46" ht="12.75">
      <c r="A37" s="197" t="str">
        <f>'Data Input Sheets'!D300</f>
        <v>Mechanic 3</v>
      </c>
      <c r="D37" s="32">
        <f>'Data Input Sheets'!L360</f>
        <v>0</v>
      </c>
      <c r="F37" s="32">
        <f t="shared" si="15"/>
        <v>0</v>
      </c>
      <c r="H37" s="89">
        <f>ROUND((D37*'Data Input Sheets'!F417*52)+('Schedule B-4'!F37*'Data Input Sheets'!H417*52),0)</f>
        <v>0</v>
      </c>
      <c r="J37" s="89">
        <f t="shared" si="16"/>
        <v>0</v>
      </c>
      <c r="K37" s="28"/>
      <c r="L37" s="89">
        <f t="shared" si="17"/>
        <v>0</v>
      </c>
      <c r="M37" s="28"/>
      <c r="N37" s="89">
        <f t="shared" si="18"/>
        <v>0</v>
      </c>
      <c r="O37" s="28"/>
      <c r="P37" s="89">
        <f t="shared" si="19"/>
        <v>0</v>
      </c>
      <c r="Q37" s="28"/>
      <c r="R37" s="89">
        <f t="shared" si="20"/>
        <v>0</v>
      </c>
      <c r="S37" s="28"/>
      <c r="T37" s="89">
        <f t="shared" si="21"/>
        <v>0</v>
      </c>
      <c r="U37" s="28"/>
      <c r="V37" s="89">
        <f t="shared" si="22"/>
        <v>0</v>
      </c>
      <c r="X37" s="286" t="s">
        <v>906</v>
      </c>
      <c r="Z37" s="89">
        <f t="shared" si="23"/>
        <v>0</v>
      </c>
      <c r="AA37" s="89"/>
      <c r="AB37" s="89">
        <f t="shared" si="24"/>
        <v>0</v>
      </c>
      <c r="AD37" s="89">
        <f t="shared" si="25"/>
        <v>0</v>
      </c>
      <c r="AE37" s="26"/>
      <c r="AF37" s="89">
        <f>ROUND(IF(H37&gt;0,'Data Input Sheets'!$L$484+('Data Input Sheets'!J417*'Schedule B-4'!D37*('Data Input Sheets'!$L$395+1.5)),0),0)</f>
        <v>0</v>
      </c>
      <c r="AH37" s="89">
        <f t="shared" si="26"/>
        <v>0</v>
      </c>
      <c r="AJ37" s="27" t="s">
        <v>906</v>
      </c>
      <c r="AL37" s="27" t="s">
        <v>906</v>
      </c>
      <c r="AN37" s="27" t="s">
        <v>906</v>
      </c>
      <c r="AP37" s="89">
        <f t="shared" si="28"/>
        <v>0</v>
      </c>
      <c r="AR37" s="29">
        <f>'Data Input Sheets'!L300</f>
        <v>0</v>
      </c>
      <c r="AT37" s="89">
        <f t="shared" si="27"/>
        <v>0</v>
      </c>
    </row>
    <row r="38" spans="1:46" ht="12.75">
      <c r="A38" s="197" t="str">
        <f>'Data Input Sheets'!D301</f>
        <v>Restocking Technician 1</v>
      </c>
      <c r="D38" s="32">
        <f>'Data Input Sheets'!L361</f>
        <v>0</v>
      </c>
      <c r="F38" s="32">
        <f t="shared" si="15"/>
        <v>0</v>
      </c>
      <c r="H38" s="89">
        <f>ROUND((D38*'Data Input Sheets'!F418*52)+('Schedule B-4'!F38*'Data Input Sheets'!H418*52),0)</f>
        <v>0</v>
      </c>
      <c r="J38" s="89">
        <f t="shared" si="16"/>
        <v>0</v>
      </c>
      <c r="K38" s="28"/>
      <c r="L38" s="89">
        <f t="shared" si="17"/>
        <v>0</v>
      </c>
      <c r="M38" s="28"/>
      <c r="N38" s="89">
        <f t="shared" si="18"/>
        <v>0</v>
      </c>
      <c r="O38" s="28"/>
      <c r="P38" s="89">
        <f t="shared" si="19"/>
        <v>0</v>
      </c>
      <c r="Q38" s="28"/>
      <c r="R38" s="89">
        <f t="shared" si="20"/>
        <v>0</v>
      </c>
      <c r="S38" s="28"/>
      <c r="T38" s="89">
        <f t="shared" si="21"/>
        <v>0</v>
      </c>
      <c r="U38" s="28"/>
      <c r="V38" s="89">
        <f t="shared" si="22"/>
        <v>0</v>
      </c>
      <c r="X38" s="286" t="s">
        <v>906</v>
      </c>
      <c r="Z38" s="89">
        <f t="shared" si="23"/>
        <v>0</v>
      </c>
      <c r="AA38" s="89"/>
      <c r="AB38" s="89">
        <f t="shared" si="24"/>
        <v>0</v>
      </c>
      <c r="AD38" s="89">
        <f t="shared" si="25"/>
        <v>0</v>
      </c>
      <c r="AE38" s="26"/>
      <c r="AF38" s="89">
        <f>ROUND(IF(H38&gt;0,'Data Input Sheets'!$L$484+('Data Input Sheets'!J418*'Schedule B-4'!D38*('Data Input Sheets'!$L$395+1.5)),0),0)</f>
        <v>0</v>
      </c>
      <c r="AH38" s="89">
        <f t="shared" si="26"/>
        <v>0</v>
      </c>
      <c r="AJ38" s="27" t="s">
        <v>906</v>
      </c>
      <c r="AL38" s="27" t="s">
        <v>906</v>
      </c>
      <c r="AN38" s="27" t="s">
        <v>906</v>
      </c>
      <c r="AP38" s="89">
        <f t="shared" si="28"/>
        <v>0</v>
      </c>
      <c r="AR38" s="29">
        <f>'Data Input Sheets'!L301</f>
        <v>0</v>
      </c>
      <c r="AT38" s="89">
        <f t="shared" si="27"/>
        <v>0</v>
      </c>
    </row>
    <row r="39" spans="1:46" ht="12.75">
      <c r="A39" s="197" t="str">
        <f>'Data Input Sheets'!D302</f>
        <v>Restocking Technician 2</v>
      </c>
      <c r="D39" s="32">
        <f>'Data Input Sheets'!L362</f>
        <v>0</v>
      </c>
      <c r="F39" s="32">
        <f t="shared" si="15"/>
        <v>0</v>
      </c>
      <c r="H39" s="89">
        <f>ROUND((D39*'Data Input Sheets'!F419*52)+('Schedule B-4'!F39*'Data Input Sheets'!H419*52),0)</f>
        <v>0</v>
      </c>
      <c r="J39" s="89">
        <f t="shared" si="16"/>
        <v>0</v>
      </c>
      <c r="K39" s="28"/>
      <c r="L39" s="89">
        <f t="shared" si="17"/>
        <v>0</v>
      </c>
      <c r="M39" s="28"/>
      <c r="N39" s="89">
        <f t="shared" si="18"/>
        <v>0</v>
      </c>
      <c r="O39" s="28"/>
      <c r="P39" s="89">
        <f t="shared" si="19"/>
        <v>0</v>
      </c>
      <c r="Q39" s="28"/>
      <c r="R39" s="89">
        <f t="shared" si="20"/>
        <v>0</v>
      </c>
      <c r="S39" s="28"/>
      <c r="T39" s="89">
        <f t="shared" si="21"/>
        <v>0</v>
      </c>
      <c r="U39" s="28"/>
      <c r="V39" s="89">
        <f t="shared" si="22"/>
        <v>0</v>
      </c>
      <c r="X39" s="286" t="s">
        <v>906</v>
      </c>
      <c r="Z39" s="89">
        <f t="shared" si="23"/>
        <v>0</v>
      </c>
      <c r="AA39" s="89"/>
      <c r="AB39" s="89">
        <f t="shared" si="24"/>
        <v>0</v>
      </c>
      <c r="AD39" s="89">
        <f t="shared" si="25"/>
        <v>0</v>
      </c>
      <c r="AE39" s="26"/>
      <c r="AF39" s="89">
        <f>ROUND(IF(H39&gt;0,'Data Input Sheets'!$L$484+('Data Input Sheets'!J419*'Schedule B-4'!D39*('Data Input Sheets'!$L$395+1.5)),0),0)</f>
        <v>0</v>
      </c>
      <c r="AH39" s="89">
        <f t="shared" si="26"/>
        <v>0</v>
      </c>
      <c r="AJ39" s="27" t="s">
        <v>906</v>
      </c>
      <c r="AL39" s="27" t="s">
        <v>906</v>
      </c>
      <c r="AN39" s="27" t="s">
        <v>906</v>
      </c>
      <c r="AP39" s="89">
        <f t="shared" si="28"/>
        <v>0</v>
      </c>
      <c r="AR39" s="29">
        <f>'Data Input Sheets'!L302</f>
        <v>0</v>
      </c>
      <c r="AT39" s="89">
        <f t="shared" si="27"/>
        <v>0</v>
      </c>
    </row>
    <row r="40" spans="1:46" ht="12.75">
      <c r="A40" s="197" t="str">
        <f>'Data Input Sheets'!D303</f>
        <v>Restocking Technician 3</v>
      </c>
      <c r="D40" s="32">
        <f>'Data Input Sheets'!L363</f>
        <v>0</v>
      </c>
      <c r="F40" s="32">
        <f t="shared" si="15"/>
        <v>0</v>
      </c>
      <c r="H40" s="89">
        <f>ROUND((D40*'Data Input Sheets'!F420*52)+('Schedule B-4'!F40*'Data Input Sheets'!H420*52),0)</f>
        <v>0</v>
      </c>
      <c r="J40" s="89">
        <f t="shared" si="16"/>
        <v>0</v>
      </c>
      <c r="K40" s="28"/>
      <c r="L40" s="89">
        <f t="shared" si="17"/>
        <v>0</v>
      </c>
      <c r="M40" s="28"/>
      <c r="N40" s="89">
        <f t="shared" si="18"/>
        <v>0</v>
      </c>
      <c r="O40" s="28"/>
      <c r="P40" s="89">
        <f t="shared" si="19"/>
        <v>0</v>
      </c>
      <c r="Q40" s="28"/>
      <c r="R40" s="89">
        <f t="shared" si="20"/>
        <v>0</v>
      </c>
      <c r="S40" s="28"/>
      <c r="T40" s="89">
        <f t="shared" si="21"/>
        <v>0</v>
      </c>
      <c r="U40" s="28"/>
      <c r="V40" s="89">
        <f t="shared" si="22"/>
        <v>0</v>
      </c>
      <c r="X40" s="286" t="s">
        <v>906</v>
      </c>
      <c r="Z40" s="89">
        <f t="shared" si="23"/>
        <v>0</v>
      </c>
      <c r="AA40" s="89"/>
      <c r="AB40" s="89">
        <f t="shared" si="24"/>
        <v>0</v>
      </c>
      <c r="AD40" s="89">
        <f t="shared" si="25"/>
        <v>0</v>
      </c>
      <c r="AE40" s="26"/>
      <c r="AF40" s="89">
        <f>ROUND(IF(H40&gt;0,'Data Input Sheets'!$L$484+('Data Input Sheets'!J420*'Schedule B-4'!D40*('Data Input Sheets'!$L$395+1.5)),0),0)</f>
        <v>0</v>
      </c>
      <c r="AH40" s="89">
        <f t="shared" si="26"/>
        <v>0</v>
      </c>
      <c r="AJ40" s="27" t="s">
        <v>906</v>
      </c>
      <c r="AL40" s="27" t="s">
        <v>906</v>
      </c>
      <c r="AN40" s="27" t="s">
        <v>906</v>
      </c>
      <c r="AP40" s="89">
        <f t="shared" si="28"/>
        <v>0</v>
      </c>
      <c r="AR40" s="29">
        <f>'Data Input Sheets'!L303</f>
        <v>0</v>
      </c>
      <c r="AT40" s="89">
        <f t="shared" si="27"/>
        <v>0</v>
      </c>
    </row>
    <row r="41" spans="1:46" ht="12.75">
      <c r="A41" s="197" t="str">
        <f>'Data Input Sheets'!D304</f>
        <v>Other Hourly Operations Support 1</v>
      </c>
      <c r="D41" s="32">
        <f>'Data Input Sheets'!L364</f>
        <v>0</v>
      </c>
      <c r="F41" s="32">
        <f t="shared" si="15"/>
        <v>0</v>
      </c>
      <c r="H41" s="89">
        <f>ROUND((D41*'Data Input Sheets'!F421*52)+('Schedule B-4'!F41*'Data Input Sheets'!H421*52),0)</f>
        <v>0</v>
      </c>
      <c r="J41" s="89">
        <f t="shared" si="16"/>
        <v>0</v>
      </c>
      <c r="K41" s="28"/>
      <c r="L41" s="89">
        <f t="shared" si="17"/>
        <v>0</v>
      </c>
      <c r="M41" s="28"/>
      <c r="N41" s="89">
        <f t="shared" si="18"/>
        <v>0</v>
      </c>
      <c r="O41" s="28"/>
      <c r="P41" s="89">
        <f t="shared" si="19"/>
        <v>0</v>
      </c>
      <c r="Q41" s="28"/>
      <c r="R41" s="89">
        <f t="shared" si="20"/>
        <v>0</v>
      </c>
      <c r="S41" s="28"/>
      <c r="T41" s="89">
        <f t="shared" si="21"/>
        <v>0</v>
      </c>
      <c r="U41" s="28"/>
      <c r="V41" s="89">
        <f t="shared" si="22"/>
        <v>0</v>
      </c>
      <c r="X41" s="286" t="s">
        <v>906</v>
      </c>
      <c r="Z41" s="89">
        <f t="shared" si="23"/>
        <v>0</v>
      </c>
      <c r="AA41" s="89"/>
      <c r="AB41" s="89">
        <f t="shared" si="24"/>
        <v>0</v>
      </c>
      <c r="AD41" s="89">
        <f t="shared" si="25"/>
        <v>0</v>
      </c>
      <c r="AE41" s="26"/>
      <c r="AF41" s="89">
        <f>ROUND(IF(H41&gt;0,'Data Input Sheets'!$L$484+('Data Input Sheets'!J421*'Schedule B-4'!D41*('Data Input Sheets'!$L$395+1.5)),0),0)</f>
        <v>0</v>
      </c>
      <c r="AH41" s="89">
        <f t="shared" si="26"/>
        <v>0</v>
      </c>
      <c r="AJ41" s="27" t="s">
        <v>906</v>
      </c>
      <c r="AL41" s="27" t="s">
        <v>906</v>
      </c>
      <c r="AN41" s="27" t="s">
        <v>906</v>
      </c>
      <c r="AP41" s="89">
        <f t="shared" si="28"/>
        <v>0</v>
      </c>
      <c r="AR41" s="29">
        <f>'Data Input Sheets'!L304</f>
        <v>0</v>
      </c>
      <c r="AT41" s="89">
        <f t="shared" si="27"/>
        <v>0</v>
      </c>
    </row>
    <row r="42" spans="1:46" ht="12.75">
      <c r="A42" s="197" t="str">
        <f>'Data Input Sheets'!D305</f>
        <v>Other Hourly Operations Support 2</v>
      </c>
      <c r="D42" s="32">
        <f>'Data Input Sheets'!L365</f>
        <v>0</v>
      </c>
      <c r="F42" s="32">
        <f t="shared" si="15"/>
        <v>0</v>
      </c>
      <c r="H42" s="89">
        <f>ROUND((D42*'Data Input Sheets'!F422*52)+('Schedule B-4'!F42*'Data Input Sheets'!H422*52),0)</f>
        <v>0</v>
      </c>
      <c r="J42" s="89">
        <f t="shared" si="16"/>
        <v>0</v>
      </c>
      <c r="K42" s="28"/>
      <c r="L42" s="89">
        <f t="shared" si="17"/>
        <v>0</v>
      </c>
      <c r="M42" s="28"/>
      <c r="N42" s="89">
        <f t="shared" si="18"/>
        <v>0</v>
      </c>
      <c r="O42" s="28"/>
      <c r="P42" s="89">
        <f t="shared" si="19"/>
        <v>0</v>
      </c>
      <c r="Q42" s="28"/>
      <c r="R42" s="89">
        <f t="shared" si="20"/>
        <v>0</v>
      </c>
      <c r="S42" s="28"/>
      <c r="T42" s="89">
        <f t="shared" si="21"/>
        <v>0</v>
      </c>
      <c r="U42" s="28"/>
      <c r="V42" s="89">
        <f t="shared" si="22"/>
        <v>0</v>
      </c>
      <c r="X42" s="286" t="s">
        <v>906</v>
      </c>
      <c r="Z42" s="89">
        <f t="shared" si="23"/>
        <v>0</v>
      </c>
      <c r="AA42" s="89"/>
      <c r="AB42" s="89">
        <f t="shared" si="24"/>
        <v>0</v>
      </c>
      <c r="AD42" s="89">
        <f t="shared" si="25"/>
        <v>0</v>
      </c>
      <c r="AE42" s="26"/>
      <c r="AF42" s="89">
        <f>ROUND(IF(H42&gt;0,'Data Input Sheets'!$L$484+('Data Input Sheets'!J422*'Schedule B-4'!D42*('Data Input Sheets'!$L$395+1.5)),0),0)</f>
        <v>0</v>
      </c>
      <c r="AH42" s="89">
        <f t="shared" si="26"/>
        <v>0</v>
      </c>
      <c r="AJ42" s="27" t="s">
        <v>906</v>
      </c>
      <c r="AL42" s="27" t="s">
        <v>906</v>
      </c>
      <c r="AN42" s="27" t="s">
        <v>906</v>
      </c>
      <c r="AP42" s="89">
        <f t="shared" si="28"/>
        <v>0</v>
      </c>
      <c r="AR42" s="29">
        <f>'Data Input Sheets'!L305</f>
        <v>0</v>
      </c>
      <c r="AT42" s="89">
        <f t="shared" si="27"/>
        <v>0</v>
      </c>
    </row>
    <row r="43" spans="1:46" ht="12.75">
      <c r="A43" s="197" t="str">
        <f>'Data Input Sheets'!D306</f>
        <v>Other Hourly Operations Support 3</v>
      </c>
      <c r="D43" s="32">
        <f>'Data Input Sheets'!L366</f>
        <v>0</v>
      </c>
      <c r="F43" s="32">
        <f t="shared" si="15"/>
        <v>0</v>
      </c>
      <c r="H43" s="89">
        <f>ROUND((D43*'Data Input Sheets'!F423*52)+('Schedule B-4'!F43*'Data Input Sheets'!H423*52),0)</f>
        <v>0</v>
      </c>
      <c r="J43" s="89">
        <f t="shared" si="16"/>
        <v>0</v>
      </c>
      <c r="K43" s="28"/>
      <c r="L43" s="89">
        <f t="shared" si="17"/>
        <v>0</v>
      </c>
      <c r="M43" s="28"/>
      <c r="N43" s="89">
        <f t="shared" si="18"/>
        <v>0</v>
      </c>
      <c r="O43" s="28"/>
      <c r="P43" s="89">
        <f t="shared" si="19"/>
        <v>0</v>
      </c>
      <c r="Q43" s="28"/>
      <c r="R43" s="89">
        <f t="shared" si="20"/>
        <v>0</v>
      </c>
      <c r="S43" s="28"/>
      <c r="T43" s="89">
        <f t="shared" si="21"/>
        <v>0</v>
      </c>
      <c r="U43" s="28"/>
      <c r="V43" s="89">
        <f t="shared" si="22"/>
        <v>0</v>
      </c>
      <c r="X43" s="286" t="s">
        <v>906</v>
      </c>
      <c r="Z43" s="89">
        <f t="shared" si="23"/>
        <v>0</v>
      </c>
      <c r="AA43" s="89"/>
      <c r="AB43" s="89">
        <f t="shared" si="24"/>
        <v>0</v>
      </c>
      <c r="AD43" s="89">
        <f t="shared" si="25"/>
        <v>0</v>
      </c>
      <c r="AE43" s="26"/>
      <c r="AF43" s="89">
        <f>ROUND(IF(H43&gt;0,'Data Input Sheets'!$L$484+('Data Input Sheets'!J423*'Schedule B-4'!D43*('Data Input Sheets'!$L$395+1.5)),0),0)</f>
        <v>0</v>
      </c>
      <c r="AH43" s="89">
        <f t="shared" si="26"/>
        <v>0</v>
      </c>
      <c r="AJ43" s="27" t="s">
        <v>906</v>
      </c>
      <c r="AL43" s="27" t="s">
        <v>906</v>
      </c>
      <c r="AN43" s="27" t="s">
        <v>906</v>
      </c>
      <c r="AP43" s="89">
        <f t="shared" si="28"/>
        <v>0</v>
      </c>
      <c r="AR43" s="29">
        <f>'Data Input Sheets'!L306</f>
        <v>0</v>
      </c>
      <c r="AT43" s="89">
        <f t="shared" si="27"/>
        <v>0</v>
      </c>
    </row>
    <row r="44" spans="1:46" ht="12.75">
      <c r="A44" s="204"/>
      <c r="H44" s="89"/>
      <c r="J44" s="89"/>
      <c r="L44" s="89"/>
      <c r="N44" s="89"/>
      <c r="P44" s="89"/>
      <c r="R44" s="89"/>
      <c r="T44" s="89"/>
      <c r="V44" s="89"/>
      <c r="X44" s="286"/>
      <c r="Z44" s="89"/>
      <c r="AB44" s="89"/>
      <c r="AD44" s="89"/>
      <c r="AF44" s="89"/>
      <c r="AH44" s="89"/>
      <c r="AP44" s="89"/>
      <c r="AR44" s="29"/>
      <c r="AT44" s="89"/>
    </row>
    <row r="45" spans="1:46" ht="12.75">
      <c r="A45" s="205" t="s">
        <v>477</v>
      </c>
      <c r="H45" s="89"/>
      <c r="J45" s="89"/>
      <c r="L45" s="89"/>
      <c r="N45" s="89"/>
      <c r="P45" s="89"/>
      <c r="R45" s="89"/>
      <c r="T45" s="89"/>
      <c r="V45" s="89"/>
      <c r="X45" s="286"/>
      <c r="Z45" s="89"/>
      <c r="AB45" s="89"/>
      <c r="AD45" s="89"/>
      <c r="AF45" s="89"/>
      <c r="AH45" s="89"/>
      <c r="AP45" s="89"/>
      <c r="AR45" s="29"/>
      <c r="AT45" s="89"/>
    </row>
    <row r="46" spans="1:46" ht="12.75">
      <c r="A46" s="197" t="str">
        <f>'Data Input Sheets'!D322</f>
        <v>Operations Supervisor 1</v>
      </c>
      <c r="D46" s="32" t="s">
        <v>906</v>
      </c>
      <c r="F46" s="27" t="s">
        <v>906</v>
      </c>
      <c r="H46" s="206">
        <f>'Data Input Sheets'!L373</f>
        <v>0</v>
      </c>
      <c r="J46" s="206">
        <f aca="true" t="shared" si="29" ref="J46:J52">IF(H46&lt;87900,(ROUND($J$11*H46,0)),87900*$J$11)</f>
        <v>0</v>
      </c>
      <c r="K46" s="28"/>
      <c r="L46" s="206">
        <f aca="true" t="shared" si="30" ref="L46:L52">ROUND($L$11*H46,0)</f>
        <v>0</v>
      </c>
      <c r="M46" s="28"/>
      <c r="N46" s="206">
        <f aca="true" t="shared" si="31" ref="N46:N52">IF(H46&lt;7000,(ROUND(N$11*H46,0)),7000*$N$11)</f>
        <v>0</v>
      </c>
      <c r="O46" s="28"/>
      <c r="P46" s="206">
        <f aca="true" t="shared" si="32" ref="P46:P52">IF(H46&lt;7000,(ROUND(P$11*H46,0)),7000*$P$11)</f>
        <v>0</v>
      </c>
      <c r="Q46" s="28"/>
      <c r="R46" s="206">
        <f aca="true" t="shared" si="33" ref="R46:R52">ROUND(R$11*H46,0)</f>
        <v>0</v>
      </c>
      <c r="S46" s="28"/>
      <c r="T46" s="206">
        <f aca="true" t="shared" si="34" ref="T46:T52">ROUND(T$11*H46,0)</f>
        <v>0</v>
      </c>
      <c r="U46" s="28"/>
      <c r="V46" s="206">
        <f aca="true" t="shared" si="35" ref="V46:V52">SUM(J46:T46)</f>
        <v>0</v>
      </c>
      <c r="X46" s="285" t="s">
        <v>906</v>
      </c>
      <c r="Z46" s="206">
        <f aca="true" t="shared" si="36" ref="Z46:Z52">ROUND(H46*Z$11,0)</f>
        <v>0</v>
      </c>
      <c r="AA46" s="89"/>
      <c r="AB46" s="206">
        <f aca="true" t="shared" si="37" ref="AB46:AB52">ROUND(H46*AB$11,0)</f>
        <v>0</v>
      </c>
      <c r="AD46" s="206">
        <f aca="true" t="shared" si="38" ref="AD46:AD52">ROUND(H46*AD$11,0)</f>
        <v>0</v>
      </c>
      <c r="AE46" s="26"/>
      <c r="AF46" s="206">
        <f>IF(H46&gt;0,'Data Input Sheets'!$L$484,0)</f>
        <v>0</v>
      </c>
      <c r="AH46" s="206">
        <f aca="true" t="shared" si="39" ref="AH46:AH52">SUM(Z46:AF46)</f>
        <v>0</v>
      </c>
      <c r="AJ46" s="27" t="s">
        <v>906</v>
      </c>
      <c r="AL46" s="27" t="s">
        <v>906</v>
      </c>
      <c r="AN46" s="27" t="s">
        <v>906</v>
      </c>
      <c r="AP46" s="206">
        <f aca="true" t="shared" si="40" ref="AP46:AP52">H46+V46+AH46</f>
        <v>0</v>
      </c>
      <c r="AR46" s="29">
        <f>'Data Input Sheets'!L322</f>
        <v>0</v>
      </c>
      <c r="AT46" s="206">
        <f aca="true" t="shared" si="41" ref="AT46:AT52">ROUND(AP46*AR46,0)</f>
        <v>0</v>
      </c>
    </row>
    <row r="47" spans="1:46" ht="12.75">
      <c r="A47" s="197" t="str">
        <f>'Data Input Sheets'!D323</f>
        <v>Operations Supervisor 2</v>
      </c>
      <c r="D47" s="32" t="s">
        <v>906</v>
      </c>
      <c r="F47" s="27" t="s">
        <v>906</v>
      </c>
      <c r="H47" s="89">
        <f>'Data Input Sheets'!L374</f>
        <v>0</v>
      </c>
      <c r="J47" s="89">
        <f t="shared" si="29"/>
        <v>0</v>
      </c>
      <c r="K47" s="28"/>
      <c r="L47" s="89">
        <f t="shared" si="30"/>
        <v>0</v>
      </c>
      <c r="M47" s="28"/>
      <c r="N47" s="89">
        <f t="shared" si="31"/>
        <v>0</v>
      </c>
      <c r="O47" s="28"/>
      <c r="P47" s="89">
        <f t="shared" si="32"/>
        <v>0</v>
      </c>
      <c r="Q47" s="28"/>
      <c r="R47" s="89">
        <f t="shared" si="33"/>
        <v>0</v>
      </c>
      <c r="S47" s="28"/>
      <c r="T47" s="89">
        <f t="shared" si="34"/>
        <v>0</v>
      </c>
      <c r="U47" s="28"/>
      <c r="V47" s="89">
        <f t="shared" si="35"/>
        <v>0</v>
      </c>
      <c r="X47" s="286" t="s">
        <v>906</v>
      </c>
      <c r="Z47" s="89">
        <f t="shared" si="36"/>
        <v>0</v>
      </c>
      <c r="AA47" s="89"/>
      <c r="AB47" s="89">
        <f t="shared" si="37"/>
        <v>0</v>
      </c>
      <c r="AD47" s="89">
        <f t="shared" si="38"/>
        <v>0</v>
      </c>
      <c r="AE47" s="26"/>
      <c r="AF47" s="89">
        <f>IF(H47&gt;0,'Data Input Sheets'!$L$484,0)</f>
        <v>0</v>
      </c>
      <c r="AH47" s="89">
        <f t="shared" si="39"/>
        <v>0</v>
      </c>
      <c r="AJ47" s="27" t="s">
        <v>906</v>
      </c>
      <c r="AL47" s="27" t="s">
        <v>906</v>
      </c>
      <c r="AN47" s="27" t="s">
        <v>906</v>
      </c>
      <c r="AP47" s="89">
        <f t="shared" si="40"/>
        <v>0</v>
      </c>
      <c r="AR47" s="29">
        <f>'Data Input Sheets'!L323</f>
        <v>0</v>
      </c>
      <c r="AT47" s="89">
        <f t="shared" si="41"/>
        <v>0</v>
      </c>
    </row>
    <row r="48" spans="1:46" ht="12.75">
      <c r="A48" s="197" t="str">
        <f>'Data Input Sheets'!D324</f>
        <v>Operations Supervisor 3</v>
      </c>
      <c r="D48" s="32" t="s">
        <v>906</v>
      </c>
      <c r="F48" s="27" t="s">
        <v>906</v>
      </c>
      <c r="H48" s="89">
        <f>'Data Input Sheets'!L375</f>
        <v>0</v>
      </c>
      <c r="J48" s="89">
        <f t="shared" si="29"/>
        <v>0</v>
      </c>
      <c r="K48" s="28"/>
      <c r="L48" s="89">
        <f t="shared" si="30"/>
        <v>0</v>
      </c>
      <c r="M48" s="28"/>
      <c r="N48" s="89">
        <f t="shared" si="31"/>
        <v>0</v>
      </c>
      <c r="O48" s="28"/>
      <c r="P48" s="89">
        <f t="shared" si="32"/>
        <v>0</v>
      </c>
      <c r="Q48" s="28"/>
      <c r="R48" s="89">
        <f t="shared" si="33"/>
        <v>0</v>
      </c>
      <c r="S48" s="28"/>
      <c r="T48" s="89">
        <f t="shared" si="34"/>
        <v>0</v>
      </c>
      <c r="U48" s="28"/>
      <c r="V48" s="89">
        <f t="shared" si="35"/>
        <v>0</v>
      </c>
      <c r="X48" s="286" t="s">
        <v>906</v>
      </c>
      <c r="Z48" s="89">
        <f t="shared" si="36"/>
        <v>0</v>
      </c>
      <c r="AA48" s="89"/>
      <c r="AB48" s="89">
        <f t="shared" si="37"/>
        <v>0</v>
      </c>
      <c r="AD48" s="89">
        <f t="shared" si="38"/>
        <v>0</v>
      </c>
      <c r="AE48" s="26"/>
      <c r="AF48" s="89">
        <f>IF(H48&gt;0,'Data Input Sheets'!$L$484,0)</f>
        <v>0</v>
      </c>
      <c r="AH48" s="89">
        <f t="shared" si="39"/>
        <v>0</v>
      </c>
      <c r="AJ48" s="27" t="s">
        <v>906</v>
      </c>
      <c r="AL48" s="27" t="s">
        <v>906</v>
      </c>
      <c r="AN48" s="27" t="s">
        <v>906</v>
      </c>
      <c r="AP48" s="89">
        <f t="shared" si="40"/>
        <v>0</v>
      </c>
      <c r="AR48" s="29">
        <f>'Data Input Sheets'!L324</f>
        <v>0</v>
      </c>
      <c r="AT48" s="89">
        <f t="shared" si="41"/>
        <v>0</v>
      </c>
    </row>
    <row r="49" spans="1:46" ht="12.75">
      <c r="A49" s="197" t="str">
        <f>'Data Input Sheets'!D325</f>
        <v>Medical Communications Center Supervisor 1</v>
      </c>
      <c r="D49" s="32" t="s">
        <v>906</v>
      </c>
      <c r="F49" s="27" t="s">
        <v>906</v>
      </c>
      <c r="H49" s="89">
        <f>'Data Input Sheets'!L376</f>
        <v>0</v>
      </c>
      <c r="J49" s="89">
        <f t="shared" si="29"/>
        <v>0</v>
      </c>
      <c r="K49" s="28"/>
      <c r="L49" s="89">
        <f t="shared" si="30"/>
        <v>0</v>
      </c>
      <c r="M49" s="28"/>
      <c r="N49" s="89">
        <f t="shared" si="31"/>
        <v>0</v>
      </c>
      <c r="O49" s="28"/>
      <c r="P49" s="89">
        <f t="shared" si="32"/>
        <v>0</v>
      </c>
      <c r="Q49" s="28"/>
      <c r="R49" s="89">
        <f t="shared" si="33"/>
        <v>0</v>
      </c>
      <c r="S49" s="28"/>
      <c r="T49" s="89">
        <f t="shared" si="34"/>
        <v>0</v>
      </c>
      <c r="U49" s="28"/>
      <c r="V49" s="89">
        <f t="shared" si="35"/>
        <v>0</v>
      </c>
      <c r="X49" s="286" t="s">
        <v>906</v>
      </c>
      <c r="Z49" s="89">
        <f t="shared" si="36"/>
        <v>0</v>
      </c>
      <c r="AA49" s="89"/>
      <c r="AB49" s="89">
        <f t="shared" si="37"/>
        <v>0</v>
      </c>
      <c r="AD49" s="89">
        <f t="shared" si="38"/>
        <v>0</v>
      </c>
      <c r="AE49" s="26"/>
      <c r="AF49" s="89">
        <f>IF(H49&gt;0,'Data Input Sheets'!$L$484,0)</f>
        <v>0</v>
      </c>
      <c r="AH49" s="89">
        <f t="shared" si="39"/>
        <v>0</v>
      </c>
      <c r="AJ49" s="27" t="s">
        <v>906</v>
      </c>
      <c r="AL49" s="27" t="s">
        <v>906</v>
      </c>
      <c r="AN49" s="27" t="s">
        <v>906</v>
      </c>
      <c r="AP49" s="89">
        <f t="shared" si="40"/>
        <v>0</v>
      </c>
      <c r="AR49" s="29">
        <f>'Data Input Sheets'!L325</f>
        <v>0</v>
      </c>
      <c r="AT49" s="89">
        <f t="shared" si="41"/>
        <v>0</v>
      </c>
    </row>
    <row r="50" spans="1:46" ht="12.75">
      <c r="A50" s="197" t="str">
        <f>'Data Input Sheets'!D326</f>
        <v>Medical Communications Center Supervisor 2</v>
      </c>
      <c r="D50" s="32" t="s">
        <v>906</v>
      </c>
      <c r="F50" s="27" t="s">
        <v>906</v>
      </c>
      <c r="H50" s="89">
        <f>'Data Input Sheets'!L377</f>
        <v>0</v>
      </c>
      <c r="J50" s="89">
        <f t="shared" si="29"/>
        <v>0</v>
      </c>
      <c r="K50" s="28"/>
      <c r="L50" s="89">
        <f t="shared" si="30"/>
        <v>0</v>
      </c>
      <c r="M50" s="28"/>
      <c r="N50" s="89">
        <f t="shared" si="31"/>
        <v>0</v>
      </c>
      <c r="O50" s="28"/>
      <c r="P50" s="89">
        <f t="shared" si="32"/>
        <v>0</v>
      </c>
      <c r="Q50" s="28"/>
      <c r="R50" s="89">
        <f t="shared" si="33"/>
        <v>0</v>
      </c>
      <c r="S50" s="28"/>
      <c r="T50" s="89">
        <f t="shared" si="34"/>
        <v>0</v>
      </c>
      <c r="U50" s="28"/>
      <c r="V50" s="89">
        <f t="shared" si="35"/>
        <v>0</v>
      </c>
      <c r="X50" s="286" t="s">
        <v>906</v>
      </c>
      <c r="Z50" s="89">
        <f t="shared" si="36"/>
        <v>0</v>
      </c>
      <c r="AA50" s="89"/>
      <c r="AB50" s="89">
        <f t="shared" si="37"/>
        <v>0</v>
      </c>
      <c r="AD50" s="89">
        <f t="shared" si="38"/>
        <v>0</v>
      </c>
      <c r="AE50" s="26"/>
      <c r="AF50" s="89">
        <f>IF(H50&gt;0,'Data Input Sheets'!$L$484,0)</f>
        <v>0</v>
      </c>
      <c r="AH50" s="89">
        <f t="shared" si="39"/>
        <v>0</v>
      </c>
      <c r="AJ50" s="27" t="s">
        <v>906</v>
      </c>
      <c r="AL50" s="27" t="s">
        <v>906</v>
      </c>
      <c r="AN50" s="27" t="s">
        <v>906</v>
      </c>
      <c r="AP50" s="89">
        <f t="shared" si="40"/>
        <v>0</v>
      </c>
      <c r="AR50" s="29">
        <f>'Data Input Sheets'!L326</f>
        <v>0</v>
      </c>
      <c r="AT50" s="89">
        <f t="shared" si="41"/>
        <v>0</v>
      </c>
    </row>
    <row r="51" spans="1:46" ht="12.75">
      <c r="A51" s="197" t="str">
        <f>'Data Input Sheets'!D327</f>
        <v>Fleet Maintenance Supervisor 1</v>
      </c>
      <c r="D51" s="32" t="s">
        <v>906</v>
      </c>
      <c r="F51" s="27" t="s">
        <v>906</v>
      </c>
      <c r="H51" s="89">
        <f>'Data Input Sheets'!L378</f>
        <v>0</v>
      </c>
      <c r="J51" s="89">
        <f t="shared" si="29"/>
        <v>0</v>
      </c>
      <c r="K51" s="28"/>
      <c r="L51" s="89">
        <f t="shared" si="30"/>
        <v>0</v>
      </c>
      <c r="M51" s="28"/>
      <c r="N51" s="89">
        <f t="shared" si="31"/>
        <v>0</v>
      </c>
      <c r="O51" s="28"/>
      <c r="P51" s="89">
        <f t="shared" si="32"/>
        <v>0</v>
      </c>
      <c r="Q51" s="28"/>
      <c r="R51" s="89">
        <f t="shared" si="33"/>
        <v>0</v>
      </c>
      <c r="S51" s="28"/>
      <c r="T51" s="89">
        <f t="shared" si="34"/>
        <v>0</v>
      </c>
      <c r="U51" s="28"/>
      <c r="V51" s="89">
        <f t="shared" si="35"/>
        <v>0</v>
      </c>
      <c r="X51" s="286" t="s">
        <v>906</v>
      </c>
      <c r="Z51" s="89">
        <f t="shared" si="36"/>
        <v>0</v>
      </c>
      <c r="AA51" s="89"/>
      <c r="AB51" s="89">
        <f t="shared" si="37"/>
        <v>0</v>
      </c>
      <c r="AD51" s="89">
        <f t="shared" si="38"/>
        <v>0</v>
      </c>
      <c r="AE51" s="26"/>
      <c r="AF51" s="89">
        <f>IF(H51&gt;0,'Data Input Sheets'!$L$484,0)</f>
        <v>0</v>
      </c>
      <c r="AH51" s="89">
        <f t="shared" si="39"/>
        <v>0</v>
      </c>
      <c r="AJ51" s="27" t="s">
        <v>906</v>
      </c>
      <c r="AL51" s="27" t="s">
        <v>906</v>
      </c>
      <c r="AN51" s="27" t="s">
        <v>906</v>
      </c>
      <c r="AP51" s="89">
        <f t="shared" si="40"/>
        <v>0</v>
      </c>
      <c r="AR51" s="29">
        <f>'Data Input Sheets'!L327</f>
        <v>0</v>
      </c>
      <c r="AT51" s="89">
        <f t="shared" si="41"/>
        <v>0</v>
      </c>
    </row>
    <row r="52" spans="1:46" ht="12.75">
      <c r="A52" s="197" t="str">
        <f>'Data Input Sheets'!D328</f>
        <v>Fleet Maintenance Supervisor 2</v>
      </c>
      <c r="D52" s="32" t="s">
        <v>906</v>
      </c>
      <c r="F52" s="27" t="s">
        <v>906</v>
      </c>
      <c r="H52" s="89">
        <f>'Data Input Sheets'!L379</f>
        <v>0</v>
      </c>
      <c r="J52" s="89">
        <f t="shared" si="29"/>
        <v>0</v>
      </c>
      <c r="K52" s="28"/>
      <c r="L52" s="89">
        <f t="shared" si="30"/>
        <v>0</v>
      </c>
      <c r="M52" s="28"/>
      <c r="N52" s="89">
        <f t="shared" si="31"/>
        <v>0</v>
      </c>
      <c r="O52" s="28"/>
      <c r="P52" s="89">
        <f t="shared" si="32"/>
        <v>0</v>
      </c>
      <c r="Q52" s="28"/>
      <c r="R52" s="89">
        <f t="shared" si="33"/>
        <v>0</v>
      </c>
      <c r="S52" s="28"/>
      <c r="T52" s="89">
        <f t="shared" si="34"/>
        <v>0</v>
      </c>
      <c r="U52" s="28"/>
      <c r="V52" s="89">
        <f t="shared" si="35"/>
        <v>0</v>
      </c>
      <c r="X52" s="286" t="s">
        <v>906</v>
      </c>
      <c r="Z52" s="89">
        <f t="shared" si="36"/>
        <v>0</v>
      </c>
      <c r="AA52" s="89"/>
      <c r="AB52" s="89">
        <f t="shared" si="37"/>
        <v>0</v>
      </c>
      <c r="AD52" s="89">
        <f t="shared" si="38"/>
        <v>0</v>
      </c>
      <c r="AE52" s="26"/>
      <c r="AF52" s="89">
        <f>IF(H52&gt;0,'Data Input Sheets'!$L$484,0)</f>
        <v>0</v>
      </c>
      <c r="AH52" s="89">
        <f t="shared" si="39"/>
        <v>0</v>
      </c>
      <c r="AJ52" s="27" t="s">
        <v>906</v>
      </c>
      <c r="AL52" s="27" t="s">
        <v>906</v>
      </c>
      <c r="AN52" s="27" t="s">
        <v>906</v>
      </c>
      <c r="AP52" s="89">
        <f t="shared" si="40"/>
        <v>0</v>
      </c>
      <c r="AR52" s="29">
        <f>'Data Input Sheets'!L328</f>
        <v>0</v>
      </c>
      <c r="AT52" s="89">
        <f t="shared" si="41"/>
        <v>0</v>
      </c>
    </row>
    <row r="53" spans="1:24" ht="12.75">
      <c r="A53" s="204"/>
      <c r="H53" s="89"/>
      <c r="J53" s="89"/>
      <c r="X53" s="287"/>
    </row>
    <row r="54" spans="1:24" ht="12.75">
      <c r="A54" s="205" t="str">
        <f>'Data Input Sheets'!D455</f>
        <v>Payments to Volunteers</v>
      </c>
      <c r="H54" s="89"/>
      <c r="X54" s="287"/>
    </row>
    <row r="55" spans="1:46" ht="12.75">
      <c r="A55" s="197" t="s">
        <v>1018</v>
      </c>
      <c r="D55" s="32"/>
      <c r="F55" s="207"/>
      <c r="H55" s="89"/>
      <c r="I55" s="89"/>
      <c r="J55" s="89"/>
      <c r="K55" s="89"/>
      <c r="L55" s="89"/>
      <c r="M55" s="89"/>
      <c r="N55" s="89"/>
      <c r="O55" s="89"/>
      <c r="P55" s="89"/>
      <c r="Q55" s="89"/>
      <c r="R55" s="89"/>
      <c r="S55" s="89"/>
      <c r="T55" s="89"/>
      <c r="U55" s="89"/>
      <c r="V55" s="89"/>
      <c r="X55" s="288"/>
      <c r="Z55" s="89"/>
      <c r="AA55" s="89"/>
      <c r="AB55" s="89"/>
      <c r="AD55" s="89"/>
      <c r="AE55" s="26"/>
      <c r="AF55" s="89"/>
      <c r="AH55" s="29"/>
      <c r="AJ55" s="29"/>
      <c r="AL55" s="29"/>
      <c r="AN55" s="29"/>
      <c r="AP55" s="29"/>
      <c r="AT55" s="89">
        <f>'Data Input Sheets'!L463</f>
        <v>0</v>
      </c>
    </row>
    <row r="56" spans="1:46" ht="12.75">
      <c r="A56" s="197"/>
      <c r="D56" s="32"/>
      <c r="F56" s="207"/>
      <c r="H56" s="89"/>
      <c r="I56" s="89"/>
      <c r="J56" s="89"/>
      <c r="K56" s="89"/>
      <c r="L56" s="89"/>
      <c r="M56" s="89"/>
      <c r="N56" s="89"/>
      <c r="O56" s="89"/>
      <c r="P56" s="89"/>
      <c r="Q56" s="89"/>
      <c r="R56" s="89"/>
      <c r="S56" s="89"/>
      <c r="T56" s="89"/>
      <c r="U56" s="89"/>
      <c r="V56" s="89"/>
      <c r="X56" s="288"/>
      <c r="Z56" s="89"/>
      <c r="AA56" s="89"/>
      <c r="AB56" s="89"/>
      <c r="AD56" s="89"/>
      <c r="AE56" s="26"/>
      <c r="AF56" s="89"/>
      <c r="AH56" s="29"/>
      <c r="AJ56" s="29"/>
      <c r="AL56" s="29"/>
      <c r="AN56" s="29"/>
      <c r="AP56" s="29"/>
      <c r="AT56" s="89"/>
    </row>
    <row r="57" spans="1:24" ht="12.75">
      <c r="A57" s="205" t="str">
        <f>'Data Input Sheets'!$D$533</f>
        <v>Miscellaneous Personnel Costs</v>
      </c>
      <c r="H57" s="89"/>
      <c r="X57" s="287"/>
    </row>
    <row r="58" spans="1:46" ht="12.75">
      <c r="A58" s="197" t="s">
        <v>1030</v>
      </c>
      <c r="D58" s="32"/>
      <c r="F58" s="207"/>
      <c r="H58" s="89"/>
      <c r="I58" s="89"/>
      <c r="J58" s="89"/>
      <c r="K58" s="89"/>
      <c r="L58" s="89"/>
      <c r="M58" s="89"/>
      <c r="N58" s="89"/>
      <c r="O58" s="89"/>
      <c r="P58" s="89"/>
      <c r="Q58" s="89"/>
      <c r="R58" s="89"/>
      <c r="S58" s="89"/>
      <c r="T58" s="89"/>
      <c r="U58" s="89"/>
      <c r="V58" s="89"/>
      <c r="X58" s="29"/>
      <c r="Z58" s="89"/>
      <c r="AA58" s="89"/>
      <c r="AB58" s="89"/>
      <c r="AD58" s="89"/>
      <c r="AE58" s="26"/>
      <c r="AF58" s="89"/>
      <c r="AH58" s="29"/>
      <c r="AJ58" s="29"/>
      <c r="AL58" s="29"/>
      <c r="AN58" s="29"/>
      <c r="AP58" s="29"/>
      <c r="AT58" s="89">
        <f>'Data Input Sheets'!L543</f>
        <v>0</v>
      </c>
    </row>
    <row r="59" spans="1:8" ht="12.75">
      <c r="A59" s="197"/>
      <c r="H59" s="89"/>
    </row>
    <row r="60" spans="1:46" ht="13.5" thickBot="1">
      <c r="A60" s="120"/>
      <c r="B60" s="208" t="s">
        <v>853</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0"/>
      <c r="AA60" s="120"/>
      <c r="AB60" s="120"/>
      <c r="AC60" s="120"/>
      <c r="AD60" s="120"/>
      <c r="AE60" s="120"/>
      <c r="AF60" s="120"/>
      <c r="AG60" s="120"/>
      <c r="AH60" s="120"/>
      <c r="AI60" s="120"/>
      <c r="AJ60" s="120"/>
      <c r="AK60" s="120"/>
      <c r="AL60" s="120"/>
      <c r="AM60" s="120"/>
      <c r="AN60" s="120"/>
      <c r="AO60" s="120"/>
      <c r="AP60" s="120"/>
      <c r="AQ60" s="120"/>
      <c r="AR60" s="122">
        <f>SUM(AR15:AR53)</f>
        <v>0</v>
      </c>
      <c r="AS60" s="120"/>
      <c r="AT60" s="75">
        <f>SUM(AT15:AT59)</f>
        <v>0</v>
      </c>
    </row>
    <row r="61" spans="1:46" ht="13.5" thickTop="1">
      <c r="A61" s="197"/>
      <c r="H61" s="89"/>
      <c r="AT61" s="229" t="s">
        <v>807</v>
      </c>
    </row>
    <row r="62" ht="12.75">
      <c r="H62" s="89"/>
    </row>
    <row r="63" ht="12.75">
      <c r="H63" s="89"/>
    </row>
    <row r="64" ht="12.75">
      <c r="H64" s="89"/>
    </row>
    <row r="65" ht="12.75">
      <c r="H65" s="89"/>
    </row>
  </sheetData>
  <sheetProtection/>
  <printOptions horizontalCentered="1"/>
  <pageMargins left="0.75" right="0.31" top="0.9" bottom="0.5" header="0.5" footer="0.17"/>
  <pageSetup fitToHeight="1" fitToWidth="1" horizontalDpi="300" verticalDpi="300" orientation="landscape" scale="52" r:id="rId1"/>
  <headerFooter alignWithMargins="0">
    <oddHeader>&amp;LSection 4&amp;R&amp;A</oddHeader>
    <oddFooter>&amp;C&amp;"Times New Roman,Regular"&amp;P&amp;RCopyright 2004.  American Ambulance Association.  All Rights Reserved.</oddFooter>
  </headerFooter>
</worksheet>
</file>

<file path=xl/worksheets/sheet17.xml><?xml version="1.0" encoding="utf-8"?>
<worksheet xmlns="http://schemas.openxmlformats.org/spreadsheetml/2006/main" xmlns:r="http://schemas.openxmlformats.org/officeDocument/2006/relationships">
  <sheetPr codeName="Sheet11">
    <pageSetUpPr fitToPage="1"/>
  </sheetPr>
  <dimension ref="A1:AU65"/>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10.00390625" style="4" bestFit="1"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9.57421875" style="4" customWidth="1"/>
    <col min="41" max="41" width="1.7109375" style="4" customWidth="1"/>
    <col min="42" max="42" width="13.421875" style="4" customWidth="1"/>
    <col min="43" max="43" width="1.7109375" style="4" customWidth="1"/>
    <col min="44" max="44" width="5.421875" style="4" bestFit="1" customWidth="1"/>
    <col min="45" max="45" width="1.7109375" style="4" customWidth="1"/>
    <col min="46" max="46" width="16.57421875" style="4" bestFit="1" customWidth="1"/>
    <col min="47" max="47" width="7.140625" style="4" customWidth="1"/>
    <col min="48" max="48" width="12.421875" style="4" customWidth="1"/>
    <col min="49" max="49" width="1.7109375" style="4" customWidth="1"/>
    <col min="50" max="50" width="14.57421875" style="4" customWidth="1"/>
    <col min="51" max="16384" width="9.140625" style="4" customWidth="1"/>
  </cols>
  <sheetData>
    <row r="1" spans="1:47"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23"/>
    </row>
    <row r="2" spans="1:47" ht="15.75">
      <c r="A2" s="1" t="s">
        <v>235</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23"/>
    </row>
    <row r="3" spans="1:47" ht="15.75">
      <c r="A3" s="1">
        <f>'Data Input Sheets'!N41</f>
        <v>2009</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23"/>
    </row>
    <row r="4" ht="15" customHeight="1">
      <c r="B4" s="5"/>
    </row>
    <row r="5" s="6" customFormat="1" ht="15" customHeight="1">
      <c r="B5" s="7"/>
    </row>
    <row r="6" spans="3:46"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593</v>
      </c>
      <c r="AO6" s="8"/>
      <c r="AP6" s="8" t="s">
        <v>592</v>
      </c>
      <c r="AQ6" s="8"/>
      <c r="AR6" s="8" t="s">
        <v>594</v>
      </c>
      <c r="AS6" s="8"/>
      <c r="AT6" s="8" t="s">
        <v>595</v>
      </c>
    </row>
    <row r="7" spans="3:46" ht="15" customHeight="1">
      <c r="C7" s="8"/>
      <c r="D7" s="8"/>
      <c r="E7" s="8"/>
      <c r="F7" s="8"/>
      <c r="G7" s="8"/>
      <c r="H7" s="8"/>
      <c r="I7" s="8"/>
      <c r="J7" s="8"/>
      <c r="K7" s="8"/>
      <c r="L7" s="8"/>
      <c r="M7" s="8"/>
      <c r="N7" s="8"/>
      <c r="O7" s="8"/>
      <c r="P7" s="8"/>
      <c r="Q7" s="8"/>
      <c r="R7" s="8"/>
      <c r="S7" s="8"/>
      <c r="T7" s="8"/>
      <c r="U7" s="8"/>
      <c r="V7" s="9" t="s">
        <v>654</v>
      </c>
      <c r="W7" s="8"/>
      <c r="X7" s="8"/>
      <c r="Y7" s="8"/>
      <c r="Z7" s="8"/>
      <c r="AA7" s="8"/>
      <c r="AB7" s="9"/>
      <c r="AC7" s="8"/>
      <c r="AD7" s="9"/>
      <c r="AE7" s="8"/>
      <c r="AF7" s="8"/>
      <c r="AG7" s="8"/>
      <c r="AH7" s="8"/>
      <c r="AI7" s="8"/>
      <c r="AJ7" s="8"/>
      <c r="AK7" s="8"/>
      <c r="AL7" s="9"/>
      <c r="AM7" s="8"/>
      <c r="AN7" s="8"/>
      <c r="AO7" s="8"/>
      <c r="AP7" s="8"/>
      <c r="AQ7" s="8"/>
      <c r="AR7" s="8"/>
      <c r="AS7" s="8"/>
      <c r="AT7" s="8"/>
    </row>
    <row r="8" spans="9:46"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8"/>
      <c r="AO8" s="8"/>
      <c r="AP8" s="10" t="s">
        <v>985</v>
      </c>
      <c r="AQ8" s="8"/>
      <c r="AR8" s="8"/>
      <c r="AS8" s="8"/>
      <c r="AT8" s="8"/>
    </row>
    <row r="9" spans="2:46"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t="s">
        <v>566</v>
      </c>
      <c r="AG9" s="12"/>
      <c r="AH9" s="12" t="s">
        <v>853</v>
      </c>
      <c r="AI9" s="12"/>
      <c r="AJ9" s="12" t="s">
        <v>1014</v>
      </c>
      <c r="AK9" s="12"/>
      <c r="AL9" s="12" t="s">
        <v>853</v>
      </c>
      <c r="AM9" s="12"/>
      <c r="AN9" s="8"/>
      <c r="AO9" s="12"/>
      <c r="AP9" s="12" t="s">
        <v>1017</v>
      </c>
      <c r="AQ9" s="12"/>
      <c r="AR9" s="12" t="s">
        <v>853</v>
      </c>
      <c r="AS9" s="12"/>
      <c r="AT9" s="12" t="s">
        <v>853</v>
      </c>
    </row>
    <row r="10" spans="2:46"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20</v>
      </c>
      <c r="AG10" s="12"/>
      <c r="AH10" s="12" t="s">
        <v>897</v>
      </c>
      <c r="AI10" s="12"/>
      <c r="AJ10" s="12" t="s">
        <v>1015</v>
      </c>
      <c r="AK10" s="12"/>
      <c r="AL10" s="12" t="s">
        <v>898</v>
      </c>
      <c r="AM10" s="12"/>
      <c r="AN10" s="12" t="s">
        <v>591</v>
      </c>
      <c r="AO10" s="12"/>
      <c r="AP10" s="12" t="s">
        <v>1013</v>
      </c>
      <c r="AQ10" s="12"/>
      <c r="AR10" s="12" t="s">
        <v>899</v>
      </c>
      <c r="AS10" s="12"/>
      <c r="AT10" s="12" t="s">
        <v>900</v>
      </c>
    </row>
    <row r="11" spans="1:46" ht="15" customHeight="1">
      <c r="A11" s="17" t="s">
        <v>889</v>
      </c>
      <c r="B11" s="18"/>
      <c r="C11" s="12"/>
      <c r="D11" s="19" t="s">
        <v>893</v>
      </c>
      <c r="E11" s="15"/>
      <c r="F11" s="20">
        <v>1.5</v>
      </c>
      <c r="G11" s="12"/>
      <c r="H11" s="19" t="s">
        <v>983</v>
      </c>
      <c r="I11" s="12"/>
      <c r="J11" s="25">
        <f>'Data Input Sheets'!F547</f>
        <v>0</v>
      </c>
      <c r="K11" s="12"/>
      <c r="L11" s="22">
        <f>'Data Input Sheets'!F548</f>
        <v>0</v>
      </c>
      <c r="M11" s="12"/>
      <c r="N11" s="25">
        <f>'Data Input Sheets'!F549</f>
        <v>0</v>
      </c>
      <c r="O11" s="12"/>
      <c r="P11" s="25">
        <f>'Data Input Sheets'!F550</f>
        <v>0</v>
      </c>
      <c r="Q11" s="12"/>
      <c r="R11" s="22">
        <f>'Data Input Sheets'!F551</f>
        <v>0</v>
      </c>
      <c r="S11" s="12"/>
      <c r="T11" s="22">
        <f>'Data Input Sheets'!$F$552</f>
        <v>0</v>
      </c>
      <c r="U11" s="12"/>
      <c r="V11" s="21" t="s">
        <v>1009</v>
      </c>
      <c r="W11" s="12"/>
      <c r="X11" s="19" t="s">
        <v>657</v>
      </c>
      <c r="Y11" s="12"/>
      <c r="Z11" s="22">
        <f>'Data Input Sheets'!$F$429</f>
        <v>0</v>
      </c>
      <c r="AA11" s="12"/>
      <c r="AB11" s="22">
        <f>'Data Input Sheets'!$F$470</f>
        <v>0</v>
      </c>
      <c r="AC11" s="24"/>
      <c r="AD11" s="22">
        <f>'Data Input Sheets'!F434</f>
        <v>0</v>
      </c>
      <c r="AE11" s="12"/>
      <c r="AF11" s="25" t="s">
        <v>897</v>
      </c>
      <c r="AG11" s="12"/>
      <c r="AH11" s="19" t="s">
        <v>849</v>
      </c>
      <c r="AI11" s="12"/>
      <c r="AJ11" s="19" t="s">
        <v>1016</v>
      </c>
      <c r="AK11" s="12"/>
      <c r="AL11" s="19" t="s">
        <v>903</v>
      </c>
      <c r="AM11" s="12"/>
      <c r="AN11" s="19" t="s">
        <v>903</v>
      </c>
      <c r="AO11" s="12"/>
      <c r="AP11" s="19" t="s">
        <v>905</v>
      </c>
      <c r="AQ11" s="12"/>
      <c r="AR11" s="19" t="s">
        <v>904</v>
      </c>
      <c r="AS11" s="12"/>
      <c r="AT11" s="19" t="s">
        <v>905</v>
      </c>
    </row>
    <row r="12" spans="2:46"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ht="15" customHeight="1"/>
    <row r="14" ht="12.75">
      <c r="A14" s="205" t="s">
        <v>1004</v>
      </c>
    </row>
    <row r="15" spans="1:46" ht="12.75">
      <c r="A15" s="197" t="str">
        <f>'Data Input Sheets'!D264</f>
        <v>EMT 1</v>
      </c>
      <c r="D15" s="32">
        <f>'Data Input Sheets'!N337</f>
        <v>0</v>
      </c>
      <c r="F15" s="32">
        <f aca="true" t="shared" si="0" ref="F15:F32">ROUND(D15*1.5,2)</f>
        <v>0</v>
      </c>
      <c r="H15" s="206">
        <f>ROUND((D15*'Data Input Sheets'!F395*52)+('Schedule B-5'!F15*'Data Input Sheets'!H395*52),0)</f>
        <v>0</v>
      </c>
      <c r="J15" s="206">
        <f aca="true" t="shared" si="1" ref="J15:J32">IF(H15&lt;87900,(ROUND($J$11*H15,0)),87900*$J$11)</f>
        <v>0</v>
      </c>
      <c r="K15" s="28"/>
      <c r="L15" s="206">
        <f aca="true" t="shared" si="2" ref="L15:L32">ROUND($L$11*H15,0)</f>
        <v>0</v>
      </c>
      <c r="M15" s="28"/>
      <c r="N15" s="206">
        <f aca="true" t="shared" si="3" ref="N15:N32">IF(H15&lt;7000,(ROUND(N$11*H15,0)),7000*$N$11)</f>
        <v>0</v>
      </c>
      <c r="O15" s="28"/>
      <c r="P15" s="206">
        <f aca="true" t="shared" si="4" ref="P15:P32">IF(H15&lt;7000,(ROUND(P$11*H15,0)),7000*$P$11)</f>
        <v>0</v>
      </c>
      <c r="Q15" s="28"/>
      <c r="R15" s="206">
        <f aca="true" t="shared" si="5" ref="R15:R32">ROUND(R$11*H15,0)</f>
        <v>0</v>
      </c>
      <c r="S15" s="28"/>
      <c r="T15" s="206">
        <f aca="true" t="shared" si="6" ref="T15:T32">ROUND(T$11*H15,0)</f>
        <v>0</v>
      </c>
      <c r="U15" s="28"/>
      <c r="V15" s="206">
        <f aca="true" t="shared" si="7" ref="V15:V32">SUM(J15:T15)</f>
        <v>0</v>
      </c>
      <c r="X15" s="206">
        <f>'Data Input Sheets'!$N$531</f>
        <v>0</v>
      </c>
      <c r="Z15" s="206">
        <f aca="true" t="shared" si="8" ref="Z15:Z32">ROUND(H15*Z$11,0)</f>
        <v>0</v>
      </c>
      <c r="AB15" s="206">
        <f aca="true" t="shared" si="9" ref="AB15:AB32">ROUND(H15*AB$11,0)</f>
        <v>0</v>
      </c>
      <c r="AD15" s="206">
        <f aca="true" t="shared" si="10" ref="AD15:AD32">ROUND(H15*AD$11,0)</f>
        <v>0</v>
      </c>
      <c r="AE15" s="26"/>
      <c r="AF15" s="206">
        <f>ROUND(IF(H15&gt;0,'Data Input Sheets'!$N$484+('Data Input Sheets'!J395*'Schedule B-5'!D15*('Data Input Sheets'!$L$395+1.5)),0),0)</f>
        <v>0</v>
      </c>
      <c r="AH15" s="206">
        <f aca="true" t="shared" si="11" ref="AH15:AH32">SUM(Z15:AF15)</f>
        <v>0</v>
      </c>
      <c r="AJ15" s="268">
        <f>'Data Input Sheets'!$N$447</f>
        <v>0</v>
      </c>
      <c r="AL15" s="206">
        <f aca="true" t="shared" si="12" ref="AL15:AL32">ROUND(AJ15*F15,0)</f>
        <v>0</v>
      </c>
      <c r="AN15" s="206">
        <f>ROUND((D15*('Data Input Sheets'!$F$511*'Data Input Sheets'!$N$498))+((F15*('Data Input Sheets'!$F$516*'Data Input Sheets'!$N$498))),0)</f>
        <v>0</v>
      </c>
      <c r="AP15" s="206">
        <f>H15+V15+X15+AH15+AL15+AN15</f>
        <v>0</v>
      </c>
      <c r="AR15" s="29">
        <f>'Data Input Sheets'!N264</f>
        <v>0</v>
      </c>
      <c r="AT15" s="206">
        <f aca="true" t="shared" si="13" ref="AT15:AT32">ROUND(AP15*AR15,0)</f>
        <v>0</v>
      </c>
    </row>
    <row r="16" spans="1:46" ht="12.75">
      <c r="A16" s="197" t="str">
        <f>'Data Input Sheets'!D265</f>
        <v>EMT 2</v>
      </c>
      <c r="D16" s="32">
        <f>'Data Input Sheets'!N338</f>
        <v>0</v>
      </c>
      <c r="F16" s="32">
        <f t="shared" si="0"/>
        <v>0</v>
      </c>
      <c r="H16" s="89">
        <f>ROUND((D16*'Data Input Sheets'!F396*52)+('Schedule B-5'!F16*'Data Input Sheets'!H396*52),0)</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89">
        <f>'Data Input Sheets'!$N$531</f>
        <v>0</v>
      </c>
      <c r="Z16" s="89">
        <f t="shared" si="8"/>
        <v>0</v>
      </c>
      <c r="AB16" s="89">
        <f t="shared" si="9"/>
        <v>0</v>
      </c>
      <c r="AD16" s="89">
        <f t="shared" si="10"/>
        <v>0</v>
      </c>
      <c r="AE16" s="26"/>
      <c r="AF16" s="89">
        <f>ROUND(IF(H16&gt;0,'Data Input Sheets'!$N$484+('Data Input Sheets'!J396*'Schedule B-5'!D16*('Data Input Sheets'!$L$395+1.5)),0),0)</f>
        <v>0</v>
      </c>
      <c r="AH16" s="89">
        <f t="shared" si="11"/>
        <v>0</v>
      </c>
      <c r="AJ16" s="268">
        <f>'Data Input Sheets'!$N$447</f>
        <v>0</v>
      </c>
      <c r="AL16" s="89">
        <f t="shared" si="12"/>
        <v>0</v>
      </c>
      <c r="AN16" s="89">
        <f>ROUND((D16*('Data Input Sheets'!$F$511*'Data Input Sheets'!$N$498))+((F16*('Data Input Sheets'!$F$516*'Data Input Sheets'!$N$498))),0)</f>
        <v>0</v>
      </c>
      <c r="AP16" s="89">
        <f aca="true" t="shared" si="14" ref="AP16:AP32">H16+V16+X16+AH16+AL16+AN16</f>
        <v>0</v>
      </c>
      <c r="AR16" s="29">
        <f>'Data Input Sheets'!N265</f>
        <v>0</v>
      </c>
      <c r="AT16" s="89">
        <f t="shared" si="13"/>
        <v>0</v>
      </c>
    </row>
    <row r="17" spans="1:46" ht="12.75">
      <c r="A17" s="197" t="str">
        <f>'Data Input Sheets'!D266</f>
        <v>EMT 3</v>
      </c>
      <c r="D17" s="32">
        <f>'Data Input Sheets'!N339</f>
        <v>0</v>
      </c>
      <c r="F17" s="32">
        <f t="shared" si="0"/>
        <v>0</v>
      </c>
      <c r="H17" s="89">
        <f>ROUND((D17*'Data Input Sheets'!F397*52)+('Schedule B-5'!F17*'Data Input Sheets'!H397*52),0)</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89">
        <f>'Data Input Sheets'!$N$531</f>
        <v>0</v>
      </c>
      <c r="Z17" s="89">
        <f t="shared" si="8"/>
        <v>0</v>
      </c>
      <c r="AB17" s="89">
        <f t="shared" si="9"/>
        <v>0</v>
      </c>
      <c r="AD17" s="89">
        <f t="shared" si="10"/>
        <v>0</v>
      </c>
      <c r="AE17" s="26"/>
      <c r="AF17" s="89">
        <f>ROUND(IF(H17&gt;0,'Data Input Sheets'!$N$484+('Data Input Sheets'!J397*'Schedule B-5'!D17*('Data Input Sheets'!$L$395+1.5)),0),0)</f>
        <v>0</v>
      </c>
      <c r="AH17" s="89">
        <f t="shared" si="11"/>
        <v>0</v>
      </c>
      <c r="AJ17" s="268">
        <f>'Data Input Sheets'!$N$447</f>
        <v>0</v>
      </c>
      <c r="AL17" s="89">
        <f t="shared" si="12"/>
        <v>0</v>
      </c>
      <c r="AN17" s="89">
        <f>ROUND((D17*('Data Input Sheets'!$F$511*'Data Input Sheets'!$N$498))+((F17*('Data Input Sheets'!$F$516*'Data Input Sheets'!$N$498))),0)</f>
        <v>0</v>
      </c>
      <c r="AP17" s="89">
        <f t="shared" si="14"/>
        <v>0</v>
      </c>
      <c r="AR17" s="29">
        <f>'Data Input Sheets'!N266</f>
        <v>0</v>
      </c>
      <c r="AT17" s="89">
        <f t="shared" si="13"/>
        <v>0</v>
      </c>
    </row>
    <row r="18" spans="1:46" ht="12.75">
      <c r="A18" s="197" t="str">
        <f>'Data Input Sheets'!D267</f>
        <v>Intermediate 1</v>
      </c>
      <c r="D18" s="32">
        <f>'Data Input Sheets'!N340</f>
        <v>0</v>
      </c>
      <c r="F18" s="32">
        <f t="shared" si="0"/>
        <v>0</v>
      </c>
      <c r="H18" s="89">
        <f>ROUND((D18*'Data Input Sheets'!F398*52)+('Schedule B-5'!F18*'Data Input Sheets'!H398*52),0)</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89">
        <f>'Data Input Sheets'!$N$531</f>
        <v>0</v>
      </c>
      <c r="Z18" s="89">
        <f t="shared" si="8"/>
        <v>0</v>
      </c>
      <c r="AB18" s="89">
        <f t="shared" si="9"/>
        <v>0</v>
      </c>
      <c r="AD18" s="89">
        <f t="shared" si="10"/>
        <v>0</v>
      </c>
      <c r="AE18" s="26"/>
      <c r="AF18" s="89">
        <f>ROUND(IF(H18&gt;0,'Data Input Sheets'!$N$484+('Data Input Sheets'!J398*'Schedule B-5'!D18*('Data Input Sheets'!$L$395+1.5)),0),0)</f>
        <v>0</v>
      </c>
      <c r="AH18" s="89">
        <f t="shared" si="11"/>
        <v>0</v>
      </c>
      <c r="AJ18" s="268">
        <f>'Data Input Sheets'!$N$448</f>
        <v>0</v>
      </c>
      <c r="AL18" s="89">
        <f t="shared" si="12"/>
        <v>0</v>
      </c>
      <c r="AN18" s="89">
        <f>ROUND((D18*('Data Input Sheets'!$F$511*'Data Input Sheets'!$N$498))+((F18*('Data Input Sheets'!$F$516*'Data Input Sheets'!$N$498))),0)</f>
        <v>0</v>
      </c>
      <c r="AP18" s="89">
        <f t="shared" si="14"/>
        <v>0</v>
      </c>
      <c r="AR18" s="29">
        <f>'Data Input Sheets'!N267</f>
        <v>0</v>
      </c>
      <c r="AT18" s="89">
        <f t="shared" si="13"/>
        <v>0</v>
      </c>
    </row>
    <row r="19" spans="1:46" ht="12.75">
      <c r="A19" s="197" t="str">
        <f>'Data Input Sheets'!D268</f>
        <v>Intermediate 2</v>
      </c>
      <c r="D19" s="32">
        <f>'Data Input Sheets'!N341</f>
        <v>0</v>
      </c>
      <c r="F19" s="32">
        <f t="shared" si="0"/>
        <v>0</v>
      </c>
      <c r="H19" s="89">
        <f>ROUND((D19*'Data Input Sheets'!F399*52)+('Schedule B-5'!F19*'Data Input Sheets'!H399*52),0)</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89">
        <f>'Data Input Sheets'!$N$531</f>
        <v>0</v>
      </c>
      <c r="Z19" s="89">
        <f t="shared" si="8"/>
        <v>0</v>
      </c>
      <c r="AB19" s="89">
        <f t="shared" si="9"/>
        <v>0</v>
      </c>
      <c r="AD19" s="89">
        <f t="shared" si="10"/>
        <v>0</v>
      </c>
      <c r="AE19" s="26"/>
      <c r="AF19" s="89">
        <f>ROUND(IF(H19&gt;0,'Data Input Sheets'!$N$484+('Data Input Sheets'!J399*'Schedule B-5'!D19*('Data Input Sheets'!$L$395+1.5)),0),0)</f>
        <v>0</v>
      </c>
      <c r="AH19" s="89">
        <f t="shared" si="11"/>
        <v>0</v>
      </c>
      <c r="AJ19" s="268">
        <f>'Data Input Sheets'!$N$448</f>
        <v>0</v>
      </c>
      <c r="AL19" s="89">
        <f t="shared" si="12"/>
        <v>0</v>
      </c>
      <c r="AN19" s="89">
        <f>ROUND((D19*('Data Input Sheets'!$F$511*'Data Input Sheets'!$N$498))+((F19*('Data Input Sheets'!$F$516*'Data Input Sheets'!$N$498))),0)</f>
        <v>0</v>
      </c>
      <c r="AP19" s="89">
        <f t="shared" si="14"/>
        <v>0</v>
      </c>
      <c r="AR19" s="29">
        <f>'Data Input Sheets'!N268</f>
        <v>0</v>
      </c>
      <c r="AT19" s="89">
        <f t="shared" si="13"/>
        <v>0</v>
      </c>
    </row>
    <row r="20" spans="1:46" ht="12.75">
      <c r="A20" s="197" t="str">
        <f>'Data Input Sheets'!D269</f>
        <v>Intermediate 3</v>
      </c>
      <c r="D20" s="32">
        <f>'Data Input Sheets'!N342</f>
        <v>0</v>
      </c>
      <c r="F20" s="32">
        <f t="shared" si="0"/>
        <v>0</v>
      </c>
      <c r="H20" s="89">
        <f>ROUND((D20*'Data Input Sheets'!F400*52)+('Schedule B-5'!F20*'Data Input Sheets'!H400*52),0)</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89">
        <f>'Data Input Sheets'!$N$531</f>
        <v>0</v>
      </c>
      <c r="Z20" s="89">
        <f t="shared" si="8"/>
        <v>0</v>
      </c>
      <c r="AB20" s="89">
        <f t="shared" si="9"/>
        <v>0</v>
      </c>
      <c r="AD20" s="89">
        <f t="shared" si="10"/>
        <v>0</v>
      </c>
      <c r="AE20" s="26"/>
      <c r="AF20" s="89">
        <f>ROUND(IF(H20&gt;0,'Data Input Sheets'!$N$484+('Data Input Sheets'!J400*'Schedule B-5'!D20*('Data Input Sheets'!$L$395+1.5)),0),0)</f>
        <v>0</v>
      </c>
      <c r="AH20" s="89">
        <f t="shared" si="11"/>
        <v>0</v>
      </c>
      <c r="AJ20" s="268">
        <f>'Data Input Sheets'!$N$448</f>
        <v>0</v>
      </c>
      <c r="AL20" s="89">
        <f t="shared" si="12"/>
        <v>0</v>
      </c>
      <c r="AN20" s="89">
        <f>ROUND((D20*('Data Input Sheets'!$F$511*'Data Input Sheets'!$N$498))+((F20*('Data Input Sheets'!$F$516*'Data Input Sheets'!$N$498))),0)</f>
        <v>0</v>
      </c>
      <c r="AP20" s="89">
        <f t="shared" si="14"/>
        <v>0</v>
      </c>
      <c r="AR20" s="29">
        <f>'Data Input Sheets'!N269</f>
        <v>0</v>
      </c>
      <c r="AT20" s="89">
        <f t="shared" si="13"/>
        <v>0</v>
      </c>
    </row>
    <row r="21" spans="1:46" ht="12.75">
      <c r="A21" s="197" t="str">
        <f>'Data Input Sheets'!D270</f>
        <v>Paramedic 1</v>
      </c>
      <c r="D21" s="32">
        <f>'Data Input Sheets'!N343</f>
        <v>0</v>
      </c>
      <c r="F21" s="32">
        <f t="shared" si="0"/>
        <v>0</v>
      </c>
      <c r="H21" s="89">
        <f>ROUND((D21*'Data Input Sheets'!F401*52)+('Schedule B-5'!F21*'Data Input Sheets'!H401*52),0)</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89">
        <f>'Data Input Sheets'!$N$531</f>
        <v>0</v>
      </c>
      <c r="Z21" s="89">
        <f t="shared" si="8"/>
        <v>0</v>
      </c>
      <c r="AB21" s="89">
        <f t="shared" si="9"/>
        <v>0</v>
      </c>
      <c r="AD21" s="89">
        <f t="shared" si="10"/>
        <v>0</v>
      </c>
      <c r="AE21" s="26"/>
      <c r="AF21" s="89">
        <f>ROUND(IF(H21&gt;0,'Data Input Sheets'!$N$484+('Data Input Sheets'!J401*'Schedule B-5'!D21*('Data Input Sheets'!$L$395+1.5)),0),0)</f>
        <v>0</v>
      </c>
      <c r="AH21" s="89">
        <f t="shared" si="11"/>
        <v>0</v>
      </c>
      <c r="AJ21" s="268">
        <f>'Data Input Sheets'!$N$449</f>
        <v>0</v>
      </c>
      <c r="AL21" s="89">
        <f t="shared" si="12"/>
        <v>0</v>
      </c>
      <c r="AN21" s="89">
        <f>ROUND((D21*('Data Input Sheets'!$F$511*'Data Input Sheets'!$N$498))+((F21*('Data Input Sheets'!$F$516*'Data Input Sheets'!$N$498))),0)</f>
        <v>0</v>
      </c>
      <c r="AP21" s="89">
        <f t="shared" si="14"/>
        <v>0</v>
      </c>
      <c r="AR21" s="29">
        <f>'Data Input Sheets'!N270</f>
        <v>0</v>
      </c>
      <c r="AT21" s="89">
        <f t="shared" si="13"/>
        <v>0</v>
      </c>
    </row>
    <row r="22" spans="1:46" ht="12.75">
      <c r="A22" s="197" t="str">
        <f>'Data Input Sheets'!D271</f>
        <v>Paramedic 2</v>
      </c>
      <c r="D22" s="32">
        <f>'Data Input Sheets'!N344</f>
        <v>0</v>
      </c>
      <c r="F22" s="32">
        <f t="shared" si="0"/>
        <v>0</v>
      </c>
      <c r="H22" s="89">
        <f>ROUND((D22*'Data Input Sheets'!F402*52)+('Schedule B-5'!F22*'Data Input Sheets'!H402*52),0)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89">
        <f>'Data Input Sheets'!$N$531</f>
        <v>0</v>
      </c>
      <c r="Z22" s="89">
        <f t="shared" si="8"/>
        <v>0</v>
      </c>
      <c r="AB22" s="89">
        <f t="shared" si="9"/>
        <v>0</v>
      </c>
      <c r="AD22" s="89">
        <f t="shared" si="10"/>
        <v>0</v>
      </c>
      <c r="AE22" s="26"/>
      <c r="AF22" s="89">
        <f>ROUND(IF(H22&gt;0,'Data Input Sheets'!$N$484+('Data Input Sheets'!J402*'Schedule B-5'!D22*('Data Input Sheets'!$L$395+1.5)),0),0)</f>
        <v>0</v>
      </c>
      <c r="AH22" s="89">
        <f t="shared" si="11"/>
        <v>0</v>
      </c>
      <c r="AJ22" s="268">
        <f>'Data Input Sheets'!$N$449</f>
        <v>0</v>
      </c>
      <c r="AL22" s="89">
        <f t="shared" si="12"/>
        <v>0</v>
      </c>
      <c r="AN22" s="89">
        <f>ROUND((D22*('Data Input Sheets'!$F$511*'Data Input Sheets'!$N$498))+((F22*('Data Input Sheets'!$F$516*'Data Input Sheets'!$N$498))),0)</f>
        <v>0</v>
      </c>
      <c r="AP22" s="89">
        <f t="shared" si="14"/>
        <v>0</v>
      </c>
      <c r="AR22" s="29">
        <f>'Data Input Sheets'!N271</f>
        <v>0</v>
      </c>
      <c r="AT22" s="89">
        <f t="shared" si="13"/>
        <v>0</v>
      </c>
    </row>
    <row r="23" spans="1:46" ht="12.75">
      <c r="A23" s="197" t="str">
        <f>'Data Input Sheets'!D272</f>
        <v>Paramedic 3</v>
      </c>
      <c r="D23" s="32">
        <f>'Data Input Sheets'!N345</f>
        <v>0</v>
      </c>
      <c r="F23" s="32">
        <f t="shared" si="0"/>
        <v>0</v>
      </c>
      <c r="H23" s="89">
        <f>ROUND((D23*'Data Input Sheets'!F403*52)+('Schedule B-5'!F23*'Data Input Sheets'!H403*52),0)</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89">
        <f>'Data Input Sheets'!$N$531</f>
        <v>0</v>
      </c>
      <c r="Z23" s="89">
        <f t="shared" si="8"/>
        <v>0</v>
      </c>
      <c r="AB23" s="89">
        <f t="shared" si="9"/>
        <v>0</v>
      </c>
      <c r="AD23" s="89">
        <f t="shared" si="10"/>
        <v>0</v>
      </c>
      <c r="AE23" s="26"/>
      <c r="AF23" s="89">
        <f>ROUND(IF(H23&gt;0,'Data Input Sheets'!$N$484+('Data Input Sheets'!J403*'Schedule B-5'!D23*('Data Input Sheets'!$L$395+1.5)),0),0)</f>
        <v>0</v>
      </c>
      <c r="AH23" s="89">
        <f t="shared" si="11"/>
        <v>0</v>
      </c>
      <c r="AJ23" s="268">
        <f>'Data Input Sheets'!$N$449</f>
        <v>0</v>
      </c>
      <c r="AL23" s="89">
        <f t="shared" si="12"/>
        <v>0</v>
      </c>
      <c r="AN23" s="89">
        <f>ROUND((D23*('Data Input Sheets'!$F$511*'Data Input Sheets'!$N$498))+((F23*('Data Input Sheets'!$F$516*'Data Input Sheets'!$N$498))),0)</f>
        <v>0</v>
      </c>
      <c r="AP23" s="89">
        <f t="shared" si="14"/>
        <v>0</v>
      </c>
      <c r="AR23" s="29">
        <f>'Data Input Sheets'!N272</f>
        <v>0</v>
      </c>
      <c r="AT23" s="89">
        <f t="shared" si="13"/>
        <v>0</v>
      </c>
    </row>
    <row r="24" spans="1:46" ht="12.75">
      <c r="A24" s="197" t="str">
        <f>'Data Input Sheets'!D273</f>
        <v>Nurse 1</v>
      </c>
      <c r="D24" s="32">
        <f>'Data Input Sheets'!N346</f>
        <v>0</v>
      </c>
      <c r="F24" s="32">
        <f t="shared" si="0"/>
        <v>0</v>
      </c>
      <c r="H24" s="89">
        <f>ROUND((D24*'Data Input Sheets'!F404*52)+('Schedule B-5'!F24*'Data Input Sheets'!H404*52),0)</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89">
        <f>'Data Input Sheets'!$N$531</f>
        <v>0</v>
      </c>
      <c r="Z24" s="89">
        <f t="shared" si="8"/>
        <v>0</v>
      </c>
      <c r="AB24" s="89">
        <f t="shared" si="9"/>
        <v>0</v>
      </c>
      <c r="AD24" s="89">
        <f t="shared" si="10"/>
        <v>0</v>
      </c>
      <c r="AE24" s="26"/>
      <c r="AF24" s="89">
        <f>ROUND(IF(H24&gt;0,'Data Input Sheets'!$N$484+('Data Input Sheets'!J404*'Schedule B-5'!D24*('Data Input Sheets'!$L$395+1.5)),0),0)</f>
        <v>0</v>
      </c>
      <c r="AH24" s="89">
        <f t="shared" si="11"/>
        <v>0</v>
      </c>
      <c r="AJ24" s="268">
        <f>'Data Input Sheets'!$N$450</f>
        <v>0</v>
      </c>
      <c r="AL24" s="89">
        <f t="shared" si="12"/>
        <v>0</v>
      </c>
      <c r="AN24" s="89">
        <f>ROUND((D24*('Data Input Sheets'!$F$511*'Data Input Sheets'!$N$498))+((F24*('Data Input Sheets'!$F$516*'Data Input Sheets'!$N$498))),0)</f>
        <v>0</v>
      </c>
      <c r="AP24" s="89">
        <f t="shared" si="14"/>
        <v>0</v>
      </c>
      <c r="AR24" s="29">
        <f>'Data Input Sheets'!N273</f>
        <v>0</v>
      </c>
      <c r="AT24" s="89">
        <f t="shared" si="13"/>
        <v>0</v>
      </c>
    </row>
    <row r="25" spans="1:46" ht="12.75">
      <c r="A25" s="197" t="str">
        <f>'Data Input Sheets'!D274</f>
        <v>Nurse 2</v>
      </c>
      <c r="D25" s="32">
        <f>'Data Input Sheets'!N347</f>
        <v>0</v>
      </c>
      <c r="F25" s="32">
        <f t="shared" si="0"/>
        <v>0</v>
      </c>
      <c r="H25" s="89">
        <f>ROUND((D25*'Data Input Sheets'!F405*52)+('Schedule B-5'!F25*'Data Input Sheets'!H405*52),0)</f>
        <v>0</v>
      </c>
      <c r="J25" s="89">
        <f t="shared" si="1"/>
        <v>0</v>
      </c>
      <c r="K25" s="28"/>
      <c r="L25" s="89">
        <f t="shared" si="2"/>
        <v>0</v>
      </c>
      <c r="M25" s="28"/>
      <c r="N25" s="89">
        <f t="shared" si="3"/>
        <v>0</v>
      </c>
      <c r="O25" s="28"/>
      <c r="P25" s="89">
        <f t="shared" si="4"/>
        <v>0</v>
      </c>
      <c r="Q25" s="28"/>
      <c r="R25" s="89">
        <f t="shared" si="5"/>
        <v>0</v>
      </c>
      <c r="S25" s="28"/>
      <c r="T25" s="89">
        <f t="shared" si="6"/>
        <v>0</v>
      </c>
      <c r="U25" s="28"/>
      <c r="V25" s="89">
        <f t="shared" si="7"/>
        <v>0</v>
      </c>
      <c r="X25" s="89">
        <f>'Data Input Sheets'!$N$531</f>
        <v>0</v>
      </c>
      <c r="Z25" s="89">
        <f t="shared" si="8"/>
        <v>0</v>
      </c>
      <c r="AB25" s="89">
        <f t="shared" si="9"/>
        <v>0</v>
      </c>
      <c r="AD25" s="89">
        <f t="shared" si="10"/>
        <v>0</v>
      </c>
      <c r="AE25" s="26"/>
      <c r="AF25" s="89">
        <f>ROUND(IF(H25&gt;0,'Data Input Sheets'!$N$484+('Data Input Sheets'!J405*'Schedule B-5'!D25*('Data Input Sheets'!$L$395+1.5)),0),0)</f>
        <v>0</v>
      </c>
      <c r="AH25" s="89">
        <f t="shared" si="11"/>
        <v>0</v>
      </c>
      <c r="AJ25" s="268">
        <f>'Data Input Sheets'!$N$450</f>
        <v>0</v>
      </c>
      <c r="AL25" s="89">
        <f t="shared" si="12"/>
        <v>0</v>
      </c>
      <c r="AN25" s="89">
        <f>ROUND((D25*('Data Input Sheets'!$F$511*'Data Input Sheets'!$N$498))+((F25*('Data Input Sheets'!$F$516*'Data Input Sheets'!$N$498))),0)</f>
        <v>0</v>
      </c>
      <c r="AP25" s="89">
        <f t="shared" si="14"/>
        <v>0</v>
      </c>
      <c r="AR25" s="29">
        <f>'Data Input Sheets'!N274</f>
        <v>0</v>
      </c>
      <c r="AT25" s="89">
        <f t="shared" si="13"/>
        <v>0</v>
      </c>
    </row>
    <row r="26" spans="1:46" ht="12.75">
      <c r="A26" s="197" t="str">
        <f>'Data Input Sheets'!D275</f>
        <v>Nurse 3</v>
      </c>
      <c r="D26" s="32">
        <f>'Data Input Sheets'!N348</f>
        <v>0</v>
      </c>
      <c r="F26" s="32">
        <f t="shared" si="0"/>
        <v>0</v>
      </c>
      <c r="H26" s="89">
        <f>ROUND((D26*'Data Input Sheets'!F406*52)+('Schedule B-5'!F26*'Data Input Sheets'!H406*52),0)</f>
        <v>0</v>
      </c>
      <c r="J26" s="89">
        <f t="shared" si="1"/>
        <v>0</v>
      </c>
      <c r="K26" s="28"/>
      <c r="L26" s="89">
        <f t="shared" si="2"/>
        <v>0</v>
      </c>
      <c r="M26" s="28"/>
      <c r="N26" s="89">
        <f t="shared" si="3"/>
        <v>0</v>
      </c>
      <c r="O26" s="28"/>
      <c r="P26" s="89">
        <f t="shared" si="4"/>
        <v>0</v>
      </c>
      <c r="Q26" s="28"/>
      <c r="R26" s="89">
        <f t="shared" si="5"/>
        <v>0</v>
      </c>
      <c r="S26" s="28"/>
      <c r="T26" s="89">
        <f t="shared" si="6"/>
        <v>0</v>
      </c>
      <c r="U26" s="28"/>
      <c r="V26" s="89">
        <f t="shared" si="7"/>
        <v>0</v>
      </c>
      <c r="X26" s="89">
        <f>'Data Input Sheets'!$N$531</f>
        <v>0</v>
      </c>
      <c r="Z26" s="89">
        <f t="shared" si="8"/>
        <v>0</v>
      </c>
      <c r="AB26" s="89">
        <f t="shared" si="9"/>
        <v>0</v>
      </c>
      <c r="AD26" s="89">
        <f t="shared" si="10"/>
        <v>0</v>
      </c>
      <c r="AE26" s="26"/>
      <c r="AF26" s="89">
        <f>ROUND(IF(H26&gt;0,'Data Input Sheets'!$N$484+('Data Input Sheets'!J406*'Schedule B-5'!D26*('Data Input Sheets'!$L$395+1.5)),0),0)</f>
        <v>0</v>
      </c>
      <c r="AH26" s="89">
        <f t="shared" si="11"/>
        <v>0</v>
      </c>
      <c r="AJ26" s="268">
        <f>'Data Input Sheets'!$N$450</f>
        <v>0</v>
      </c>
      <c r="AL26" s="89">
        <f t="shared" si="12"/>
        <v>0</v>
      </c>
      <c r="AN26" s="89">
        <f>ROUND((D26*('Data Input Sheets'!$F$511*'Data Input Sheets'!$N$498))+((F26*('Data Input Sheets'!$F$516*'Data Input Sheets'!$N$498))),0)</f>
        <v>0</v>
      </c>
      <c r="AP26" s="89">
        <f t="shared" si="14"/>
        <v>0</v>
      </c>
      <c r="AR26" s="29">
        <f>'Data Input Sheets'!N275</f>
        <v>0</v>
      </c>
      <c r="AT26" s="89">
        <f t="shared" si="13"/>
        <v>0</v>
      </c>
    </row>
    <row r="27" spans="1:46" ht="12.75">
      <c r="A27" s="197" t="str">
        <f>'Data Input Sheets'!D276</f>
        <v>Call-Taker 1</v>
      </c>
      <c r="D27" s="32">
        <f>'Data Input Sheets'!N349</f>
        <v>0</v>
      </c>
      <c r="F27" s="32">
        <f t="shared" si="0"/>
        <v>0</v>
      </c>
      <c r="H27" s="89">
        <f>ROUND((D27*'Data Input Sheets'!F407*52)+('Schedule B-5'!F27*'Data Input Sheets'!H407*52),0)</f>
        <v>0</v>
      </c>
      <c r="J27" s="89">
        <f t="shared" si="1"/>
        <v>0</v>
      </c>
      <c r="K27" s="28"/>
      <c r="L27" s="89">
        <f t="shared" si="2"/>
        <v>0</v>
      </c>
      <c r="M27" s="28"/>
      <c r="N27" s="89">
        <f t="shared" si="3"/>
        <v>0</v>
      </c>
      <c r="O27" s="28"/>
      <c r="P27" s="89">
        <f t="shared" si="4"/>
        <v>0</v>
      </c>
      <c r="Q27" s="28"/>
      <c r="R27" s="89">
        <f t="shared" si="5"/>
        <v>0</v>
      </c>
      <c r="S27" s="28"/>
      <c r="T27" s="89">
        <f t="shared" si="6"/>
        <v>0</v>
      </c>
      <c r="U27" s="28"/>
      <c r="V27" s="89">
        <f t="shared" si="7"/>
        <v>0</v>
      </c>
      <c r="X27" s="89">
        <f>'Data Input Sheets'!$N$531</f>
        <v>0</v>
      </c>
      <c r="Z27" s="89">
        <f t="shared" si="8"/>
        <v>0</v>
      </c>
      <c r="AB27" s="89">
        <f t="shared" si="9"/>
        <v>0</v>
      </c>
      <c r="AD27" s="89">
        <f t="shared" si="10"/>
        <v>0</v>
      </c>
      <c r="AE27" s="26"/>
      <c r="AF27" s="89">
        <f>ROUND(IF(H27&gt;0,'Data Input Sheets'!$N$484+('Data Input Sheets'!J407*'Schedule B-5'!D27*('Data Input Sheets'!$L$395+1.5)),0),0)</f>
        <v>0</v>
      </c>
      <c r="AH27" s="89">
        <f t="shared" si="11"/>
        <v>0</v>
      </c>
      <c r="AJ27" s="268">
        <f>'Data Input Sheets'!$N$451</f>
        <v>0</v>
      </c>
      <c r="AL27" s="89">
        <f t="shared" si="12"/>
        <v>0</v>
      </c>
      <c r="AN27" s="89">
        <f>ROUND((D27*('Data Input Sheets'!$F$511*'Data Input Sheets'!$N$498))+((F27*('Data Input Sheets'!$F$516*'Data Input Sheets'!$N$498))),0)</f>
        <v>0</v>
      </c>
      <c r="AP27" s="89">
        <f t="shared" si="14"/>
        <v>0</v>
      </c>
      <c r="AR27" s="29">
        <f>'Data Input Sheets'!N276</f>
        <v>0</v>
      </c>
      <c r="AT27" s="89">
        <f t="shared" si="13"/>
        <v>0</v>
      </c>
    </row>
    <row r="28" spans="1:46" ht="12.75">
      <c r="A28" s="197" t="str">
        <f>'Data Input Sheets'!D277</f>
        <v>Call-Taker 2</v>
      </c>
      <c r="D28" s="32">
        <f>'Data Input Sheets'!N350</f>
        <v>0</v>
      </c>
      <c r="F28" s="32">
        <f t="shared" si="0"/>
        <v>0</v>
      </c>
      <c r="H28" s="89">
        <f>ROUND((D28*'Data Input Sheets'!F408*52)+('Schedule B-5'!F28*'Data Input Sheets'!H408*52),0)</f>
        <v>0</v>
      </c>
      <c r="J28" s="89">
        <f t="shared" si="1"/>
        <v>0</v>
      </c>
      <c r="K28" s="28"/>
      <c r="L28" s="89">
        <f t="shared" si="2"/>
        <v>0</v>
      </c>
      <c r="M28" s="28"/>
      <c r="N28" s="89">
        <f t="shared" si="3"/>
        <v>0</v>
      </c>
      <c r="O28" s="28"/>
      <c r="P28" s="89">
        <f t="shared" si="4"/>
        <v>0</v>
      </c>
      <c r="Q28" s="28"/>
      <c r="R28" s="89">
        <f t="shared" si="5"/>
        <v>0</v>
      </c>
      <c r="S28" s="28"/>
      <c r="T28" s="89">
        <f t="shared" si="6"/>
        <v>0</v>
      </c>
      <c r="U28" s="28"/>
      <c r="V28" s="89">
        <f t="shared" si="7"/>
        <v>0</v>
      </c>
      <c r="X28" s="89">
        <f>'Data Input Sheets'!$N$531</f>
        <v>0</v>
      </c>
      <c r="Z28" s="89">
        <f t="shared" si="8"/>
        <v>0</v>
      </c>
      <c r="AB28" s="89">
        <f t="shared" si="9"/>
        <v>0</v>
      </c>
      <c r="AD28" s="89">
        <f t="shared" si="10"/>
        <v>0</v>
      </c>
      <c r="AE28" s="26"/>
      <c r="AF28" s="89">
        <f>ROUND(IF(H28&gt;0,'Data Input Sheets'!$N$484+('Data Input Sheets'!J408*'Schedule B-5'!D28*('Data Input Sheets'!$L$395+1.5)),0),0)</f>
        <v>0</v>
      </c>
      <c r="AH28" s="89">
        <f t="shared" si="11"/>
        <v>0</v>
      </c>
      <c r="AJ28" s="268">
        <f>'Data Input Sheets'!$N$451</f>
        <v>0</v>
      </c>
      <c r="AL28" s="89">
        <f t="shared" si="12"/>
        <v>0</v>
      </c>
      <c r="AN28" s="89">
        <f>ROUND((D28*('Data Input Sheets'!$F$511*'Data Input Sheets'!$N$498))+((F28*('Data Input Sheets'!$F$516*'Data Input Sheets'!$N$498))),0)</f>
        <v>0</v>
      </c>
      <c r="AP28" s="89">
        <f t="shared" si="14"/>
        <v>0</v>
      </c>
      <c r="AR28" s="29">
        <f>'Data Input Sheets'!N277</f>
        <v>0</v>
      </c>
      <c r="AT28" s="89">
        <f t="shared" si="13"/>
        <v>0</v>
      </c>
    </row>
    <row r="29" spans="1:46" ht="12.75">
      <c r="A29" s="197" t="str">
        <f>'Data Input Sheets'!D278</f>
        <v>Call-Taker 3</v>
      </c>
      <c r="D29" s="32">
        <f>'Data Input Sheets'!N351</f>
        <v>0</v>
      </c>
      <c r="F29" s="32">
        <f t="shared" si="0"/>
        <v>0</v>
      </c>
      <c r="H29" s="89">
        <f>ROUND((D29*'Data Input Sheets'!F409*52)+('Schedule B-5'!F29*'Data Input Sheets'!H409*52),0)</f>
        <v>0</v>
      </c>
      <c r="J29" s="89">
        <f t="shared" si="1"/>
        <v>0</v>
      </c>
      <c r="K29" s="28"/>
      <c r="L29" s="89">
        <f t="shared" si="2"/>
        <v>0</v>
      </c>
      <c r="M29" s="28"/>
      <c r="N29" s="89">
        <f t="shared" si="3"/>
        <v>0</v>
      </c>
      <c r="O29" s="28"/>
      <c r="P29" s="89">
        <f t="shared" si="4"/>
        <v>0</v>
      </c>
      <c r="Q29" s="28"/>
      <c r="R29" s="89">
        <f t="shared" si="5"/>
        <v>0</v>
      </c>
      <c r="S29" s="28"/>
      <c r="T29" s="89">
        <f t="shared" si="6"/>
        <v>0</v>
      </c>
      <c r="U29" s="28"/>
      <c r="V29" s="89">
        <f t="shared" si="7"/>
        <v>0</v>
      </c>
      <c r="X29" s="89">
        <f>'Data Input Sheets'!$N$531</f>
        <v>0</v>
      </c>
      <c r="Z29" s="89">
        <f t="shared" si="8"/>
        <v>0</v>
      </c>
      <c r="AB29" s="89">
        <f t="shared" si="9"/>
        <v>0</v>
      </c>
      <c r="AD29" s="89">
        <f t="shared" si="10"/>
        <v>0</v>
      </c>
      <c r="AE29" s="26"/>
      <c r="AF29" s="89">
        <f>ROUND(IF(H29&gt;0,'Data Input Sheets'!$N$484+('Data Input Sheets'!J409*'Schedule B-5'!D29*('Data Input Sheets'!$L$395+1.5)),0),0)</f>
        <v>0</v>
      </c>
      <c r="AH29" s="89">
        <f t="shared" si="11"/>
        <v>0</v>
      </c>
      <c r="AJ29" s="268">
        <f>'Data Input Sheets'!$N$451</f>
        <v>0</v>
      </c>
      <c r="AL29" s="89">
        <f t="shared" si="12"/>
        <v>0</v>
      </c>
      <c r="AN29" s="89">
        <f>ROUND((D29*('Data Input Sheets'!$F$511*'Data Input Sheets'!$N$498))+((F29*('Data Input Sheets'!$F$516*'Data Input Sheets'!$N$498))),0)</f>
        <v>0</v>
      </c>
      <c r="AP29" s="89">
        <f t="shared" si="14"/>
        <v>0</v>
      </c>
      <c r="AR29" s="29">
        <f>'Data Input Sheets'!N278</f>
        <v>0</v>
      </c>
      <c r="AT29" s="89">
        <f t="shared" si="13"/>
        <v>0</v>
      </c>
    </row>
    <row r="30" spans="1:46" ht="12.75">
      <c r="A30" s="197" t="str">
        <f>'Data Input Sheets'!D279</f>
        <v>Dispatcher 1</v>
      </c>
      <c r="D30" s="32">
        <f>'Data Input Sheets'!N352</f>
        <v>0</v>
      </c>
      <c r="F30" s="32">
        <f t="shared" si="0"/>
        <v>0</v>
      </c>
      <c r="H30" s="89">
        <f>ROUND((D30*'Data Input Sheets'!F410*52)+('Schedule B-5'!F30*'Data Input Sheets'!H410*52),0)</f>
        <v>0</v>
      </c>
      <c r="J30" s="89">
        <f t="shared" si="1"/>
        <v>0</v>
      </c>
      <c r="K30" s="28"/>
      <c r="L30" s="89">
        <f t="shared" si="2"/>
        <v>0</v>
      </c>
      <c r="M30" s="28"/>
      <c r="N30" s="89">
        <f t="shared" si="3"/>
        <v>0</v>
      </c>
      <c r="O30" s="28"/>
      <c r="P30" s="89">
        <f t="shared" si="4"/>
        <v>0</v>
      </c>
      <c r="Q30" s="28"/>
      <c r="R30" s="89">
        <f t="shared" si="5"/>
        <v>0</v>
      </c>
      <c r="S30" s="28"/>
      <c r="T30" s="89">
        <f t="shared" si="6"/>
        <v>0</v>
      </c>
      <c r="U30" s="28"/>
      <c r="V30" s="89">
        <f t="shared" si="7"/>
        <v>0</v>
      </c>
      <c r="X30" s="89">
        <f>'Data Input Sheets'!$N$531</f>
        <v>0</v>
      </c>
      <c r="Z30" s="89">
        <f t="shared" si="8"/>
        <v>0</v>
      </c>
      <c r="AB30" s="89">
        <f t="shared" si="9"/>
        <v>0</v>
      </c>
      <c r="AD30" s="89">
        <f t="shared" si="10"/>
        <v>0</v>
      </c>
      <c r="AE30" s="26"/>
      <c r="AF30" s="89">
        <f>ROUND(IF(H30&gt;0,'Data Input Sheets'!$N$484+('Data Input Sheets'!J410*'Schedule B-5'!D30*('Data Input Sheets'!$L$395+1.5)),0),0)</f>
        <v>0</v>
      </c>
      <c r="AH30" s="89">
        <f t="shared" si="11"/>
        <v>0</v>
      </c>
      <c r="AJ30" s="268">
        <f>'Data Input Sheets'!$N$452</f>
        <v>0</v>
      </c>
      <c r="AL30" s="89">
        <f t="shared" si="12"/>
        <v>0</v>
      </c>
      <c r="AN30" s="89">
        <f>ROUND((D30*('Data Input Sheets'!$F$511*'Data Input Sheets'!$N$498))+((F30*('Data Input Sheets'!$F$516*'Data Input Sheets'!$N$498))),0)</f>
        <v>0</v>
      </c>
      <c r="AP30" s="89">
        <f t="shared" si="14"/>
        <v>0</v>
      </c>
      <c r="AR30" s="29">
        <f>'Data Input Sheets'!N279</f>
        <v>0</v>
      </c>
      <c r="AT30" s="89">
        <f t="shared" si="13"/>
        <v>0</v>
      </c>
    </row>
    <row r="31" spans="1:46" ht="12.75">
      <c r="A31" s="197" t="str">
        <f>'Data Input Sheets'!D280</f>
        <v>Dispatcher 2</v>
      </c>
      <c r="D31" s="32">
        <f>'Data Input Sheets'!N353</f>
        <v>0</v>
      </c>
      <c r="F31" s="32">
        <f t="shared" si="0"/>
        <v>0</v>
      </c>
      <c r="H31" s="89">
        <f>ROUND((D31*'Data Input Sheets'!F411*52)+('Schedule B-5'!F31*'Data Input Sheets'!H411*52),0)</f>
        <v>0</v>
      </c>
      <c r="J31" s="89">
        <f t="shared" si="1"/>
        <v>0</v>
      </c>
      <c r="K31" s="28"/>
      <c r="L31" s="89">
        <f t="shared" si="2"/>
        <v>0</v>
      </c>
      <c r="M31" s="28"/>
      <c r="N31" s="89">
        <f t="shared" si="3"/>
        <v>0</v>
      </c>
      <c r="O31" s="28"/>
      <c r="P31" s="89">
        <f t="shared" si="4"/>
        <v>0</v>
      </c>
      <c r="Q31" s="28"/>
      <c r="R31" s="89">
        <f t="shared" si="5"/>
        <v>0</v>
      </c>
      <c r="S31" s="28"/>
      <c r="T31" s="89">
        <f t="shared" si="6"/>
        <v>0</v>
      </c>
      <c r="U31" s="28"/>
      <c r="V31" s="89">
        <f t="shared" si="7"/>
        <v>0</v>
      </c>
      <c r="X31" s="89">
        <f>'Data Input Sheets'!$N$531</f>
        <v>0</v>
      </c>
      <c r="Z31" s="89">
        <f t="shared" si="8"/>
        <v>0</v>
      </c>
      <c r="AB31" s="89">
        <f t="shared" si="9"/>
        <v>0</v>
      </c>
      <c r="AD31" s="89">
        <f t="shared" si="10"/>
        <v>0</v>
      </c>
      <c r="AE31" s="26"/>
      <c r="AF31" s="89">
        <f>ROUND(IF(H31&gt;0,'Data Input Sheets'!$N$484+('Data Input Sheets'!J411*'Schedule B-5'!D31*('Data Input Sheets'!$L$395+1.5)),0),0)</f>
        <v>0</v>
      </c>
      <c r="AH31" s="89">
        <f t="shared" si="11"/>
        <v>0</v>
      </c>
      <c r="AJ31" s="268">
        <f>'Data Input Sheets'!$N$452</f>
        <v>0</v>
      </c>
      <c r="AL31" s="89">
        <f t="shared" si="12"/>
        <v>0</v>
      </c>
      <c r="AN31" s="89">
        <f>ROUND((D31*('Data Input Sheets'!$F$511*'Data Input Sheets'!$N$498))+((F31*('Data Input Sheets'!$F$516*'Data Input Sheets'!$N$498))),0)</f>
        <v>0</v>
      </c>
      <c r="AP31" s="89">
        <f t="shared" si="14"/>
        <v>0</v>
      </c>
      <c r="AR31" s="29">
        <f>'Data Input Sheets'!N280</f>
        <v>0</v>
      </c>
      <c r="AT31" s="89">
        <f t="shared" si="13"/>
        <v>0</v>
      </c>
    </row>
    <row r="32" spans="1:46" ht="12.75">
      <c r="A32" s="197" t="str">
        <f>'Data Input Sheets'!D281</f>
        <v>Dispatcher 3</v>
      </c>
      <c r="D32" s="32">
        <f>'Data Input Sheets'!N354</f>
        <v>0</v>
      </c>
      <c r="F32" s="32">
        <f t="shared" si="0"/>
        <v>0</v>
      </c>
      <c r="H32" s="89">
        <f>ROUND((D32*'Data Input Sheets'!F412*52)+('Schedule B-5'!F32*'Data Input Sheets'!H412*52),0)</f>
        <v>0</v>
      </c>
      <c r="J32" s="89">
        <f t="shared" si="1"/>
        <v>0</v>
      </c>
      <c r="K32" s="28"/>
      <c r="L32" s="89">
        <f t="shared" si="2"/>
        <v>0</v>
      </c>
      <c r="M32" s="28"/>
      <c r="N32" s="89">
        <f t="shared" si="3"/>
        <v>0</v>
      </c>
      <c r="O32" s="28"/>
      <c r="P32" s="89">
        <f t="shared" si="4"/>
        <v>0</v>
      </c>
      <c r="Q32" s="28"/>
      <c r="R32" s="89">
        <f t="shared" si="5"/>
        <v>0</v>
      </c>
      <c r="S32" s="28"/>
      <c r="T32" s="89">
        <f t="shared" si="6"/>
        <v>0</v>
      </c>
      <c r="U32" s="28"/>
      <c r="V32" s="89">
        <f t="shared" si="7"/>
        <v>0</v>
      </c>
      <c r="X32" s="89">
        <f>'Data Input Sheets'!$N$531</f>
        <v>0</v>
      </c>
      <c r="Z32" s="89">
        <f t="shared" si="8"/>
        <v>0</v>
      </c>
      <c r="AB32" s="89">
        <f t="shared" si="9"/>
        <v>0</v>
      </c>
      <c r="AD32" s="89">
        <f t="shared" si="10"/>
        <v>0</v>
      </c>
      <c r="AE32" s="26"/>
      <c r="AF32" s="89">
        <f>ROUND(IF(H32&gt;0,'Data Input Sheets'!$N$484+('Data Input Sheets'!J412*'Schedule B-5'!D32*('Data Input Sheets'!$L$395+1.5)),0),0)</f>
        <v>0</v>
      </c>
      <c r="AH32" s="89">
        <f t="shared" si="11"/>
        <v>0</v>
      </c>
      <c r="AJ32" s="268">
        <f>'Data Input Sheets'!$N$452</f>
        <v>0</v>
      </c>
      <c r="AL32" s="89">
        <f t="shared" si="12"/>
        <v>0</v>
      </c>
      <c r="AN32" s="89">
        <f>ROUND((D32*('Data Input Sheets'!$F$511*'Data Input Sheets'!$N$498))+((F32*('Data Input Sheets'!$F$516*'Data Input Sheets'!$N$498))),0)</f>
        <v>0</v>
      </c>
      <c r="AP32" s="89">
        <f t="shared" si="14"/>
        <v>0</v>
      </c>
      <c r="AR32" s="29">
        <f>'Data Input Sheets'!N281</f>
        <v>0</v>
      </c>
      <c r="AT32" s="89">
        <f t="shared" si="13"/>
        <v>0</v>
      </c>
    </row>
    <row r="33" spans="1:44" ht="12.75">
      <c r="A33" s="204"/>
      <c r="AR33" s="29"/>
    </row>
    <row r="34" spans="1:44" ht="12.75">
      <c r="A34" s="205" t="s">
        <v>1003</v>
      </c>
      <c r="AR34" s="29"/>
    </row>
    <row r="35" spans="1:46" ht="12.75">
      <c r="A35" s="197" t="str">
        <f>'Data Input Sheets'!D298</f>
        <v>Mechanic 1</v>
      </c>
      <c r="D35" s="32">
        <f>'Data Input Sheets'!N358</f>
        <v>0</v>
      </c>
      <c r="F35" s="32">
        <f aca="true" t="shared" si="15" ref="F35:F43">ROUND(D35*1.5,2)</f>
        <v>0</v>
      </c>
      <c r="H35" s="206">
        <f>ROUND((D35*'Data Input Sheets'!F415*52)+('Schedule B-5'!F35*'Data Input Sheets'!H415*52),0)</f>
        <v>0</v>
      </c>
      <c r="J35" s="206">
        <f aca="true" t="shared" si="16" ref="J35:J43">IF(H35&lt;87900,(ROUND($J$11*H35,0)),87900*$J$11)</f>
        <v>0</v>
      </c>
      <c r="K35" s="28"/>
      <c r="L35" s="206">
        <f aca="true" t="shared" si="17" ref="L35:L43">ROUND($L$11*H35,0)</f>
        <v>0</v>
      </c>
      <c r="M35" s="28"/>
      <c r="N35" s="206">
        <f aca="true" t="shared" si="18" ref="N35:N43">IF(H35&lt;7000,(ROUND(N$11*H35,0)),7000*$N$11)</f>
        <v>0</v>
      </c>
      <c r="O35" s="28"/>
      <c r="P35" s="206">
        <f aca="true" t="shared" si="19" ref="P35:P43">IF(H35&lt;7000,(ROUND(P$11*H35,0)),7000*$P$11)</f>
        <v>0</v>
      </c>
      <c r="Q35" s="28"/>
      <c r="R35" s="206">
        <f aca="true" t="shared" si="20" ref="R35:R43">ROUND(R$11*H35,0)</f>
        <v>0</v>
      </c>
      <c r="S35" s="28"/>
      <c r="T35" s="206">
        <f aca="true" t="shared" si="21" ref="T35:T43">ROUND(T$11*H35,0)</f>
        <v>0</v>
      </c>
      <c r="U35" s="28"/>
      <c r="V35" s="206">
        <f aca="true" t="shared" si="22" ref="V35:V43">SUM(J35:T35)</f>
        <v>0</v>
      </c>
      <c r="X35" s="285" t="s">
        <v>906</v>
      </c>
      <c r="Z35" s="206">
        <f aca="true" t="shared" si="23" ref="Z35:Z43">ROUND(H35*Z$11,0)</f>
        <v>0</v>
      </c>
      <c r="AA35" s="89"/>
      <c r="AB35" s="206">
        <f aca="true" t="shared" si="24" ref="AB35:AB43">ROUND(H35*AB$11,0)</f>
        <v>0</v>
      </c>
      <c r="AD35" s="206">
        <f aca="true" t="shared" si="25" ref="AD35:AD43">ROUND(H35*AD$11,0)</f>
        <v>0</v>
      </c>
      <c r="AE35" s="26"/>
      <c r="AF35" s="206">
        <f>ROUND(IF(H35&gt;0,'Data Input Sheets'!$N$484+('Data Input Sheets'!J415*'Schedule B-5'!D35*('Data Input Sheets'!$L$395+1.5)),0),0)</f>
        <v>0</v>
      </c>
      <c r="AH35" s="206">
        <f aca="true" t="shared" si="26" ref="AH35:AH43">SUM(Z35:AF35)</f>
        <v>0</v>
      </c>
      <c r="AJ35" s="27" t="s">
        <v>906</v>
      </c>
      <c r="AL35" s="27" t="s">
        <v>906</v>
      </c>
      <c r="AN35" s="27" t="s">
        <v>906</v>
      </c>
      <c r="AP35" s="206">
        <f>H35+V35+AH35</f>
        <v>0</v>
      </c>
      <c r="AR35" s="29">
        <f>'Data Input Sheets'!N298</f>
        <v>0</v>
      </c>
      <c r="AT35" s="206">
        <f aca="true" t="shared" si="27" ref="AT35:AT43">ROUND(AP35*AR35,0)</f>
        <v>0</v>
      </c>
    </row>
    <row r="36" spans="1:46" ht="12.75">
      <c r="A36" s="197" t="str">
        <f>'Data Input Sheets'!D299</f>
        <v>Mechanic 2</v>
      </c>
      <c r="D36" s="32">
        <f>'Data Input Sheets'!N359</f>
        <v>0</v>
      </c>
      <c r="F36" s="32">
        <f t="shared" si="15"/>
        <v>0</v>
      </c>
      <c r="H36" s="89">
        <f>ROUND((D36*'Data Input Sheets'!F416*52)+('Schedule B-5'!F36*'Data Input Sheets'!H416*52),0)</f>
        <v>0</v>
      </c>
      <c r="J36" s="89">
        <f t="shared" si="16"/>
        <v>0</v>
      </c>
      <c r="K36" s="28"/>
      <c r="L36" s="89">
        <f t="shared" si="17"/>
        <v>0</v>
      </c>
      <c r="M36" s="28"/>
      <c r="N36" s="89">
        <f t="shared" si="18"/>
        <v>0</v>
      </c>
      <c r="O36" s="28"/>
      <c r="P36" s="89">
        <f t="shared" si="19"/>
        <v>0</v>
      </c>
      <c r="Q36" s="28"/>
      <c r="R36" s="89">
        <f t="shared" si="20"/>
        <v>0</v>
      </c>
      <c r="S36" s="28"/>
      <c r="T36" s="89">
        <f t="shared" si="21"/>
        <v>0</v>
      </c>
      <c r="U36" s="28"/>
      <c r="V36" s="89">
        <f t="shared" si="22"/>
        <v>0</v>
      </c>
      <c r="X36" s="286" t="s">
        <v>906</v>
      </c>
      <c r="Z36" s="89">
        <f t="shared" si="23"/>
        <v>0</v>
      </c>
      <c r="AA36" s="89"/>
      <c r="AB36" s="89">
        <f t="shared" si="24"/>
        <v>0</v>
      </c>
      <c r="AD36" s="89">
        <f t="shared" si="25"/>
        <v>0</v>
      </c>
      <c r="AE36" s="26"/>
      <c r="AF36" s="89">
        <f>ROUND(IF(H36&gt;0,'Data Input Sheets'!$N$484+('Data Input Sheets'!J416*'Schedule B-5'!D36*('Data Input Sheets'!$L$395+1.5)),0),0)</f>
        <v>0</v>
      </c>
      <c r="AH36" s="89">
        <f t="shared" si="26"/>
        <v>0</v>
      </c>
      <c r="AJ36" s="27" t="s">
        <v>906</v>
      </c>
      <c r="AL36" s="27" t="s">
        <v>906</v>
      </c>
      <c r="AN36" s="27" t="s">
        <v>906</v>
      </c>
      <c r="AP36" s="89">
        <f aca="true" t="shared" si="28" ref="AP36:AP43">H36+V36+AH36</f>
        <v>0</v>
      </c>
      <c r="AR36" s="29">
        <f>'Data Input Sheets'!N299</f>
        <v>0</v>
      </c>
      <c r="AT36" s="89">
        <f t="shared" si="27"/>
        <v>0</v>
      </c>
    </row>
    <row r="37" spans="1:46" ht="12.75">
      <c r="A37" s="197" t="str">
        <f>'Data Input Sheets'!D300</f>
        <v>Mechanic 3</v>
      </c>
      <c r="D37" s="32">
        <f>'Data Input Sheets'!N360</f>
        <v>0</v>
      </c>
      <c r="F37" s="32">
        <f t="shared" si="15"/>
        <v>0</v>
      </c>
      <c r="H37" s="89">
        <f>ROUND((D37*'Data Input Sheets'!F417*52)+('Schedule B-5'!F37*'Data Input Sheets'!H417*52),0)</f>
        <v>0</v>
      </c>
      <c r="J37" s="89">
        <f t="shared" si="16"/>
        <v>0</v>
      </c>
      <c r="K37" s="28"/>
      <c r="L37" s="89">
        <f t="shared" si="17"/>
        <v>0</v>
      </c>
      <c r="M37" s="28"/>
      <c r="N37" s="89">
        <f t="shared" si="18"/>
        <v>0</v>
      </c>
      <c r="O37" s="28"/>
      <c r="P37" s="89">
        <f t="shared" si="19"/>
        <v>0</v>
      </c>
      <c r="Q37" s="28"/>
      <c r="R37" s="89">
        <f t="shared" si="20"/>
        <v>0</v>
      </c>
      <c r="S37" s="28"/>
      <c r="T37" s="89">
        <f t="shared" si="21"/>
        <v>0</v>
      </c>
      <c r="U37" s="28"/>
      <c r="V37" s="89">
        <f t="shared" si="22"/>
        <v>0</v>
      </c>
      <c r="X37" s="286" t="s">
        <v>906</v>
      </c>
      <c r="Z37" s="89">
        <f t="shared" si="23"/>
        <v>0</v>
      </c>
      <c r="AA37" s="89"/>
      <c r="AB37" s="89">
        <f t="shared" si="24"/>
        <v>0</v>
      </c>
      <c r="AD37" s="89">
        <f t="shared" si="25"/>
        <v>0</v>
      </c>
      <c r="AE37" s="26"/>
      <c r="AF37" s="89">
        <f>ROUND(IF(H37&gt;0,'Data Input Sheets'!$N$484+('Data Input Sheets'!J417*'Schedule B-5'!D37*('Data Input Sheets'!$L$395+1.5)),0),0)</f>
        <v>0</v>
      </c>
      <c r="AH37" s="89">
        <f t="shared" si="26"/>
        <v>0</v>
      </c>
      <c r="AJ37" s="27" t="s">
        <v>906</v>
      </c>
      <c r="AL37" s="27" t="s">
        <v>906</v>
      </c>
      <c r="AN37" s="27" t="s">
        <v>906</v>
      </c>
      <c r="AP37" s="89">
        <f t="shared" si="28"/>
        <v>0</v>
      </c>
      <c r="AR37" s="29">
        <f>'Data Input Sheets'!N300</f>
        <v>0</v>
      </c>
      <c r="AT37" s="89">
        <f t="shared" si="27"/>
        <v>0</v>
      </c>
    </row>
    <row r="38" spans="1:46" ht="12.75">
      <c r="A38" s="197" t="str">
        <f>'Data Input Sheets'!D301</f>
        <v>Restocking Technician 1</v>
      </c>
      <c r="D38" s="32">
        <f>'Data Input Sheets'!N361</f>
        <v>0</v>
      </c>
      <c r="F38" s="32">
        <f t="shared" si="15"/>
        <v>0</v>
      </c>
      <c r="H38" s="89">
        <f>ROUND((D38*'Data Input Sheets'!F418*52)+('Schedule B-5'!F38*'Data Input Sheets'!H418*52),0)</f>
        <v>0</v>
      </c>
      <c r="J38" s="89">
        <f t="shared" si="16"/>
        <v>0</v>
      </c>
      <c r="K38" s="28"/>
      <c r="L38" s="89">
        <f t="shared" si="17"/>
        <v>0</v>
      </c>
      <c r="M38" s="28"/>
      <c r="N38" s="89">
        <f t="shared" si="18"/>
        <v>0</v>
      </c>
      <c r="O38" s="28"/>
      <c r="P38" s="89">
        <f t="shared" si="19"/>
        <v>0</v>
      </c>
      <c r="Q38" s="28"/>
      <c r="R38" s="89">
        <f t="shared" si="20"/>
        <v>0</v>
      </c>
      <c r="S38" s="28"/>
      <c r="T38" s="89">
        <f t="shared" si="21"/>
        <v>0</v>
      </c>
      <c r="U38" s="28"/>
      <c r="V38" s="89">
        <f t="shared" si="22"/>
        <v>0</v>
      </c>
      <c r="X38" s="286" t="s">
        <v>906</v>
      </c>
      <c r="Z38" s="89">
        <f t="shared" si="23"/>
        <v>0</v>
      </c>
      <c r="AA38" s="89"/>
      <c r="AB38" s="89">
        <f t="shared" si="24"/>
        <v>0</v>
      </c>
      <c r="AD38" s="89">
        <f t="shared" si="25"/>
        <v>0</v>
      </c>
      <c r="AE38" s="26"/>
      <c r="AF38" s="89">
        <f>ROUND(IF(H38&gt;0,'Data Input Sheets'!$N$484+('Data Input Sheets'!J418*'Schedule B-5'!D38*('Data Input Sheets'!$L$395+1.5)),0),0)</f>
        <v>0</v>
      </c>
      <c r="AH38" s="89">
        <f t="shared" si="26"/>
        <v>0</v>
      </c>
      <c r="AJ38" s="27" t="s">
        <v>906</v>
      </c>
      <c r="AL38" s="27" t="s">
        <v>906</v>
      </c>
      <c r="AN38" s="27" t="s">
        <v>906</v>
      </c>
      <c r="AP38" s="89">
        <f t="shared" si="28"/>
        <v>0</v>
      </c>
      <c r="AR38" s="29">
        <f>'Data Input Sheets'!N301</f>
        <v>0</v>
      </c>
      <c r="AT38" s="89">
        <f t="shared" si="27"/>
        <v>0</v>
      </c>
    </row>
    <row r="39" spans="1:46" ht="12.75">
      <c r="A39" s="197" t="str">
        <f>'Data Input Sheets'!D302</f>
        <v>Restocking Technician 2</v>
      </c>
      <c r="D39" s="32">
        <f>'Data Input Sheets'!N362</f>
        <v>0</v>
      </c>
      <c r="F39" s="32">
        <f t="shared" si="15"/>
        <v>0</v>
      </c>
      <c r="H39" s="89">
        <f>ROUND((D39*'Data Input Sheets'!F419*52)+('Schedule B-5'!F39*'Data Input Sheets'!H419*52),0)</f>
        <v>0</v>
      </c>
      <c r="J39" s="89">
        <f t="shared" si="16"/>
        <v>0</v>
      </c>
      <c r="K39" s="28"/>
      <c r="L39" s="89">
        <f t="shared" si="17"/>
        <v>0</v>
      </c>
      <c r="M39" s="28"/>
      <c r="N39" s="89">
        <f t="shared" si="18"/>
        <v>0</v>
      </c>
      <c r="O39" s="28"/>
      <c r="P39" s="89">
        <f t="shared" si="19"/>
        <v>0</v>
      </c>
      <c r="Q39" s="28"/>
      <c r="R39" s="89">
        <f t="shared" si="20"/>
        <v>0</v>
      </c>
      <c r="S39" s="28"/>
      <c r="T39" s="89">
        <f t="shared" si="21"/>
        <v>0</v>
      </c>
      <c r="U39" s="28"/>
      <c r="V39" s="89">
        <f t="shared" si="22"/>
        <v>0</v>
      </c>
      <c r="X39" s="286" t="s">
        <v>906</v>
      </c>
      <c r="Z39" s="89">
        <f t="shared" si="23"/>
        <v>0</v>
      </c>
      <c r="AA39" s="89"/>
      <c r="AB39" s="89">
        <f t="shared" si="24"/>
        <v>0</v>
      </c>
      <c r="AD39" s="89">
        <f t="shared" si="25"/>
        <v>0</v>
      </c>
      <c r="AE39" s="26"/>
      <c r="AF39" s="89">
        <f>ROUND(IF(H39&gt;0,'Data Input Sheets'!$N$484+('Data Input Sheets'!J419*'Schedule B-5'!D39*('Data Input Sheets'!$L$395+1.5)),0),0)</f>
        <v>0</v>
      </c>
      <c r="AH39" s="89">
        <f t="shared" si="26"/>
        <v>0</v>
      </c>
      <c r="AJ39" s="27" t="s">
        <v>906</v>
      </c>
      <c r="AL39" s="27" t="s">
        <v>906</v>
      </c>
      <c r="AN39" s="27" t="s">
        <v>906</v>
      </c>
      <c r="AP39" s="89">
        <f t="shared" si="28"/>
        <v>0</v>
      </c>
      <c r="AR39" s="29">
        <f>'Data Input Sheets'!N302</f>
        <v>0</v>
      </c>
      <c r="AT39" s="89">
        <f t="shared" si="27"/>
        <v>0</v>
      </c>
    </row>
    <row r="40" spans="1:46" ht="12.75">
      <c r="A40" s="197" t="str">
        <f>'Data Input Sheets'!D303</f>
        <v>Restocking Technician 3</v>
      </c>
      <c r="D40" s="32">
        <f>'Data Input Sheets'!N363</f>
        <v>0</v>
      </c>
      <c r="F40" s="32">
        <f t="shared" si="15"/>
        <v>0</v>
      </c>
      <c r="H40" s="89">
        <f>ROUND((D40*'Data Input Sheets'!F420*52)+('Schedule B-5'!F40*'Data Input Sheets'!H420*52),0)</f>
        <v>0</v>
      </c>
      <c r="J40" s="89">
        <f t="shared" si="16"/>
        <v>0</v>
      </c>
      <c r="K40" s="28"/>
      <c r="L40" s="89">
        <f t="shared" si="17"/>
        <v>0</v>
      </c>
      <c r="M40" s="28"/>
      <c r="N40" s="89">
        <f t="shared" si="18"/>
        <v>0</v>
      </c>
      <c r="O40" s="28"/>
      <c r="P40" s="89">
        <f t="shared" si="19"/>
        <v>0</v>
      </c>
      <c r="Q40" s="28"/>
      <c r="R40" s="89">
        <f t="shared" si="20"/>
        <v>0</v>
      </c>
      <c r="S40" s="28"/>
      <c r="T40" s="89">
        <f t="shared" si="21"/>
        <v>0</v>
      </c>
      <c r="U40" s="28"/>
      <c r="V40" s="89">
        <f t="shared" si="22"/>
        <v>0</v>
      </c>
      <c r="X40" s="286" t="s">
        <v>906</v>
      </c>
      <c r="Z40" s="89">
        <f t="shared" si="23"/>
        <v>0</v>
      </c>
      <c r="AA40" s="89"/>
      <c r="AB40" s="89">
        <f t="shared" si="24"/>
        <v>0</v>
      </c>
      <c r="AD40" s="89">
        <f t="shared" si="25"/>
        <v>0</v>
      </c>
      <c r="AE40" s="26"/>
      <c r="AF40" s="89">
        <f>ROUND(IF(H40&gt;0,'Data Input Sheets'!$N$484+('Data Input Sheets'!J420*'Schedule B-5'!D40*('Data Input Sheets'!$L$395+1.5)),0),0)</f>
        <v>0</v>
      </c>
      <c r="AH40" s="89">
        <f t="shared" si="26"/>
        <v>0</v>
      </c>
      <c r="AJ40" s="27" t="s">
        <v>906</v>
      </c>
      <c r="AL40" s="27" t="s">
        <v>906</v>
      </c>
      <c r="AN40" s="27" t="s">
        <v>906</v>
      </c>
      <c r="AP40" s="89">
        <f t="shared" si="28"/>
        <v>0</v>
      </c>
      <c r="AR40" s="29">
        <f>'Data Input Sheets'!N303</f>
        <v>0</v>
      </c>
      <c r="AT40" s="89">
        <f t="shared" si="27"/>
        <v>0</v>
      </c>
    </row>
    <row r="41" spans="1:46" ht="12.75">
      <c r="A41" s="197" t="str">
        <f>'Data Input Sheets'!D304</f>
        <v>Other Hourly Operations Support 1</v>
      </c>
      <c r="D41" s="32">
        <f>'Data Input Sheets'!N364</f>
        <v>0</v>
      </c>
      <c r="F41" s="32">
        <f t="shared" si="15"/>
        <v>0</v>
      </c>
      <c r="H41" s="89">
        <f>ROUND((D41*'Data Input Sheets'!F421*52)+('Schedule B-5'!F41*'Data Input Sheets'!H421*52),0)</f>
        <v>0</v>
      </c>
      <c r="J41" s="89">
        <f t="shared" si="16"/>
        <v>0</v>
      </c>
      <c r="K41" s="28"/>
      <c r="L41" s="89">
        <f t="shared" si="17"/>
        <v>0</v>
      </c>
      <c r="M41" s="28"/>
      <c r="N41" s="89">
        <f t="shared" si="18"/>
        <v>0</v>
      </c>
      <c r="O41" s="28"/>
      <c r="P41" s="89">
        <f t="shared" si="19"/>
        <v>0</v>
      </c>
      <c r="Q41" s="28"/>
      <c r="R41" s="89">
        <f t="shared" si="20"/>
        <v>0</v>
      </c>
      <c r="S41" s="28"/>
      <c r="T41" s="89">
        <f t="shared" si="21"/>
        <v>0</v>
      </c>
      <c r="U41" s="28"/>
      <c r="V41" s="89">
        <f t="shared" si="22"/>
        <v>0</v>
      </c>
      <c r="X41" s="286" t="s">
        <v>906</v>
      </c>
      <c r="Z41" s="89">
        <f t="shared" si="23"/>
        <v>0</v>
      </c>
      <c r="AA41" s="89"/>
      <c r="AB41" s="89">
        <f t="shared" si="24"/>
        <v>0</v>
      </c>
      <c r="AD41" s="89">
        <f t="shared" si="25"/>
        <v>0</v>
      </c>
      <c r="AE41" s="26"/>
      <c r="AF41" s="89">
        <f>ROUND(IF(H41&gt;0,'Data Input Sheets'!$N$484+('Data Input Sheets'!J421*'Schedule B-5'!D41*('Data Input Sheets'!$L$395+1.5)),0),0)</f>
        <v>0</v>
      </c>
      <c r="AH41" s="89">
        <f t="shared" si="26"/>
        <v>0</v>
      </c>
      <c r="AJ41" s="27" t="s">
        <v>906</v>
      </c>
      <c r="AL41" s="27" t="s">
        <v>906</v>
      </c>
      <c r="AN41" s="27" t="s">
        <v>906</v>
      </c>
      <c r="AP41" s="89">
        <f t="shared" si="28"/>
        <v>0</v>
      </c>
      <c r="AR41" s="29">
        <f>'Data Input Sheets'!N304</f>
        <v>0</v>
      </c>
      <c r="AT41" s="89">
        <f t="shared" si="27"/>
        <v>0</v>
      </c>
    </row>
    <row r="42" spans="1:46" ht="12.75">
      <c r="A42" s="197" t="str">
        <f>'Data Input Sheets'!D305</f>
        <v>Other Hourly Operations Support 2</v>
      </c>
      <c r="D42" s="32">
        <f>'Data Input Sheets'!N365</f>
        <v>0</v>
      </c>
      <c r="F42" s="32">
        <f t="shared" si="15"/>
        <v>0</v>
      </c>
      <c r="H42" s="89">
        <f>ROUND((D42*'Data Input Sheets'!F422*52)+('Schedule B-5'!F42*'Data Input Sheets'!H422*52),0)</f>
        <v>0</v>
      </c>
      <c r="J42" s="89">
        <f t="shared" si="16"/>
        <v>0</v>
      </c>
      <c r="K42" s="28"/>
      <c r="L42" s="89">
        <f t="shared" si="17"/>
        <v>0</v>
      </c>
      <c r="M42" s="28"/>
      <c r="N42" s="89">
        <f t="shared" si="18"/>
        <v>0</v>
      </c>
      <c r="O42" s="28"/>
      <c r="P42" s="89">
        <f t="shared" si="19"/>
        <v>0</v>
      </c>
      <c r="Q42" s="28"/>
      <c r="R42" s="89">
        <f t="shared" si="20"/>
        <v>0</v>
      </c>
      <c r="S42" s="28"/>
      <c r="T42" s="89">
        <f t="shared" si="21"/>
        <v>0</v>
      </c>
      <c r="U42" s="28"/>
      <c r="V42" s="89">
        <f t="shared" si="22"/>
        <v>0</v>
      </c>
      <c r="X42" s="286" t="s">
        <v>906</v>
      </c>
      <c r="Z42" s="89">
        <f t="shared" si="23"/>
        <v>0</v>
      </c>
      <c r="AA42" s="89"/>
      <c r="AB42" s="89">
        <f t="shared" si="24"/>
        <v>0</v>
      </c>
      <c r="AD42" s="89">
        <f t="shared" si="25"/>
        <v>0</v>
      </c>
      <c r="AE42" s="26"/>
      <c r="AF42" s="89">
        <f>ROUND(IF(H42&gt;0,'Data Input Sheets'!$N$484+('Data Input Sheets'!J422*'Schedule B-5'!D42*('Data Input Sheets'!$L$395+1.5)),0),0)</f>
        <v>0</v>
      </c>
      <c r="AH42" s="89">
        <f t="shared" si="26"/>
        <v>0</v>
      </c>
      <c r="AJ42" s="27" t="s">
        <v>906</v>
      </c>
      <c r="AL42" s="27" t="s">
        <v>906</v>
      </c>
      <c r="AN42" s="27" t="s">
        <v>906</v>
      </c>
      <c r="AP42" s="89">
        <f t="shared" si="28"/>
        <v>0</v>
      </c>
      <c r="AR42" s="29">
        <f>'Data Input Sheets'!N305</f>
        <v>0</v>
      </c>
      <c r="AT42" s="89">
        <f t="shared" si="27"/>
        <v>0</v>
      </c>
    </row>
    <row r="43" spans="1:46" ht="12.75">
      <c r="A43" s="197" t="str">
        <f>'Data Input Sheets'!D306</f>
        <v>Other Hourly Operations Support 3</v>
      </c>
      <c r="D43" s="32">
        <f>'Data Input Sheets'!N366</f>
        <v>0</v>
      </c>
      <c r="F43" s="32">
        <f t="shared" si="15"/>
        <v>0</v>
      </c>
      <c r="H43" s="89">
        <f>ROUND((D43*'Data Input Sheets'!F423*52)+('Schedule B-5'!F43*'Data Input Sheets'!H423*52),0)</f>
        <v>0</v>
      </c>
      <c r="J43" s="89">
        <f t="shared" si="16"/>
        <v>0</v>
      </c>
      <c r="K43" s="28"/>
      <c r="L43" s="89">
        <f t="shared" si="17"/>
        <v>0</v>
      </c>
      <c r="M43" s="28"/>
      <c r="N43" s="89">
        <f t="shared" si="18"/>
        <v>0</v>
      </c>
      <c r="O43" s="28"/>
      <c r="P43" s="89">
        <f t="shared" si="19"/>
        <v>0</v>
      </c>
      <c r="Q43" s="28"/>
      <c r="R43" s="89">
        <f t="shared" si="20"/>
        <v>0</v>
      </c>
      <c r="S43" s="28"/>
      <c r="T43" s="89">
        <f t="shared" si="21"/>
        <v>0</v>
      </c>
      <c r="U43" s="28"/>
      <c r="V43" s="89">
        <f t="shared" si="22"/>
        <v>0</v>
      </c>
      <c r="X43" s="286" t="s">
        <v>906</v>
      </c>
      <c r="Z43" s="89">
        <f t="shared" si="23"/>
        <v>0</v>
      </c>
      <c r="AA43" s="89"/>
      <c r="AB43" s="89">
        <f t="shared" si="24"/>
        <v>0</v>
      </c>
      <c r="AD43" s="89">
        <f t="shared" si="25"/>
        <v>0</v>
      </c>
      <c r="AE43" s="26"/>
      <c r="AF43" s="89">
        <f>ROUND(IF(H43&gt;0,'Data Input Sheets'!$N$484+('Data Input Sheets'!J423*'Schedule B-5'!D43*('Data Input Sheets'!$L$395+1.5)),0),0)</f>
        <v>0</v>
      </c>
      <c r="AH43" s="89">
        <f t="shared" si="26"/>
        <v>0</v>
      </c>
      <c r="AJ43" s="27" t="s">
        <v>906</v>
      </c>
      <c r="AL43" s="27" t="s">
        <v>906</v>
      </c>
      <c r="AN43" s="27" t="s">
        <v>906</v>
      </c>
      <c r="AP43" s="89">
        <f t="shared" si="28"/>
        <v>0</v>
      </c>
      <c r="AR43" s="29">
        <f>'Data Input Sheets'!N306</f>
        <v>0</v>
      </c>
      <c r="AT43" s="89">
        <f t="shared" si="27"/>
        <v>0</v>
      </c>
    </row>
    <row r="44" spans="1:46" ht="12.75">
      <c r="A44" s="204"/>
      <c r="H44" s="89"/>
      <c r="J44" s="89"/>
      <c r="L44" s="89"/>
      <c r="N44" s="89"/>
      <c r="P44" s="89"/>
      <c r="R44" s="89"/>
      <c r="T44" s="89"/>
      <c r="V44" s="89"/>
      <c r="X44" s="286"/>
      <c r="Z44" s="89"/>
      <c r="AB44" s="89"/>
      <c r="AD44" s="89"/>
      <c r="AF44" s="89"/>
      <c r="AH44" s="89"/>
      <c r="AP44" s="89"/>
      <c r="AR44" s="29"/>
      <c r="AT44" s="89"/>
    </row>
    <row r="45" spans="1:46" ht="12.75">
      <c r="A45" s="205" t="s">
        <v>477</v>
      </c>
      <c r="H45" s="89"/>
      <c r="J45" s="89"/>
      <c r="L45" s="89"/>
      <c r="N45" s="89"/>
      <c r="P45" s="89"/>
      <c r="R45" s="89"/>
      <c r="T45" s="89"/>
      <c r="V45" s="89"/>
      <c r="X45" s="286"/>
      <c r="Z45" s="89"/>
      <c r="AB45" s="89"/>
      <c r="AD45" s="89"/>
      <c r="AF45" s="89"/>
      <c r="AH45" s="89"/>
      <c r="AP45" s="89"/>
      <c r="AR45" s="29"/>
      <c r="AT45" s="89"/>
    </row>
    <row r="46" spans="1:46" ht="12.75">
      <c r="A46" s="197" t="str">
        <f>'Data Input Sheets'!D322</f>
        <v>Operations Supervisor 1</v>
      </c>
      <c r="D46" s="32" t="s">
        <v>906</v>
      </c>
      <c r="F46" s="27" t="s">
        <v>906</v>
      </c>
      <c r="H46" s="206">
        <f>'Data Input Sheets'!N373</f>
        <v>0</v>
      </c>
      <c r="J46" s="206">
        <f aca="true" t="shared" si="29" ref="J46:J52">IF(H46&lt;87900,(ROUND($J$11*H46,0)),87900*$J$11)</f>
        <v>0</v>
      </c>
      <c r="K46" s="28"/>
      <c r="L46" s="206">
        <f aca="true" t="shared" si="30" ref="L46:L52">ROUND($L$11*H46,0)</f>
        <v>0</v>
      </c>
      <c r="M46" s="28"/>
      <c r="N46" s="206">
        <f aca="true" t="shared" si="31" ref="N46:N52">IF(H46&lt;7000,(ROUND(N$11*H46,0)),7000*$N$11)</f>
        <v>0</v>
      </c>
      <c r="O46" s="28"/>
      <c r="P46" s="206">
        <f aca="true" t="shared" si="32" ref="P46:P52">IF(H46&lt;7000,(ROUND(P$11*H46,0)),7000*$P$11)</f>
        <v>0</v>
      </c>
      <c r="Q46" s="28"/>
      <c r="R46" s="206">
        <f aca="true" t="shared" si="33" ref="R46:R52">ROUND(R$11*H46,0)</f>
        <v>0</v>
      </c>
      <c r="S46" s="28"/>
      <c r="T46" s="206">
        <f aca="true" t="shared" si="34" ref="T46:T52">ROUND(T$11*H46,0)</f>
        <v>0</v>
      </c>
      <c r="U46" s="28"/>
      <c r="V46" s="206">
        <f aca="true" t="shared" si="35" ref="V46:V52">SUM(J46:T46)</f>
        <v>0</v>
      </c>
      <c r="X46" s="285" t="s">
        <v>906</v>
      </c>
      <c r="Z46" s="206">
        <f aca="true" t="shared" si="36" ref="Z46:Z52">ROUND(H46*Z$11,0)</f>
        <v>0</v>
      </c>
      <c r="AA46" s="89"/>
      <c r="AB46" s="206">
        <f aca="true" t="shared" si="37" ref="AB46:AB52">ROUND(H46*AB$11,0)</f>
        <v>0</v>
      </c>
      <c r="AD46" s="206">
        <f aca="true" t="shared" si="38" ref="AD46:AD52">ROUND(H46*AD$11,0)</f>
        <v>0</v>
      </c>
      <c r="AE46" s="26"/>
      <c r="AF46" s="206">
        <f>IF(H46&gt;0,'Data Input Sheets'!$N$484,0)</f>
        <v>0</v>
      </c>
      <c r="AH46" s="206">
        <f aca="true" t="shared" si="39" ref="AH46:AH52">SUM(Z46:AF46)</f>
        <v>0</v>
      </c>
      <c r="AJ46" s="27" t="s">
        <v>906</v>
      </c>
      <c r="AL46" s="27" t="s">
        <v>906</v>
      </c>
      <c r="AN46" s="27" t="s">
        <v>906</v>
      </c>
      <c r="AP46" s="206">
        <f aca="true" t="shared" si="40" ref="AP46:AP52">H46+V46+AH46</f>
        <v>0</v>
      </c>
      <c r="AR46" s="29">
        <f>'Data Input Sheets'!N322</f>
        <v>0</v>
      </c>
      <c r="AT46" s="206">
        <f aca="true" t="shared" si="41" ref="AT46:AT52">ROUND(AP46*AR46,0)</f>
        <v>0</v>
      </c>
    </row>
    <row r="47" spans="1:46" ht="12.75">
      <c r="A47" s="197" t="str">
        <f>'Data Input Sheets'!D323</f>
        <v>Operations Supervisor 2</v>
      </c>
      <c r="D47" s="32" t="s">
        <v>906</v>
      </c>
      <c r="F47" s="27" t="s">
        <v>906</v>
      </c>
      <c r="H47" s="89">
        <f>'Data Input Sheets'!N374</f>
        <v>0</v>
      </c>
      <c r="J47" s="89">
        <f t="shared" si="29"/>
        <v>0</v>
      </c>
      <c r="K47" s="28"/>
      <c r="L47" s="89">
        <f t="shared" si="30"/>
        <v>0</v>
      </c>
      <c r="M47" s="28"/>
      <c r="N47" s="89">
        <f t="shared" si="31"/>
        <v>0</v>
      </c>
      <c r="O47" s="28"/>
      <c r="P47" s="89">
        <f t="shared" si="32"/>
        <v>0</v>
      </c>
      <c r="Q47" s="28"/>
      <c r="R47" s="89">
        <f t="shared" si="33"/>
        <v>0</v>
      </c>
      <c r="S47" s="28"/>
      <c r="T47" s="89">
        <f t="shared" si="34"/>
        <v>0</v>
      </c>
      <c r="U47" s="28"/>
      <c r="V47" s="89">
        <f t="shared" si="35"/>
        <v>0</v>
      </c>
      <c r="X47" s="286" t="s">
        <v>906</v>
      </c>
      <c r="Z47" s="89">
        <f t="shared" si="36"/>
        <v>0</v>
      </c>
      <c r="AA47" s="89"/>
      <c r="AB47" s="89">
        <f t="shared" si="37"/>
        <v>0</v>
      </c>
      <c r="AD47" s="89">
        <f t="shared" si="38"/>
        <v>0</v>
      </c>
      <c r="AE47" s="26"/>
      <c r="AF47" s="89">
        <f>IF(H47&gt;0,'Data Input Sheets'!$N$484,0)</f>
        <v>0</v>
      </c>
      <c r="AH47" s="89">
        <f t="shared" si="39"/>
        <v>0</v>
      </c>
      <c r="AJ47" s="27" t="s">
        <v>906</v>
      </c>
      <c r="AL47" s="27" t="s">
        <v>906</v>
      </c>
      <c r="AN47" s="27" t="s">
        <v>906</v>
      </c>
      <c r="AP47" s="89">
        <f t="shared" si="40"/>
        <v>0</v>
      </c>
      <c r="AR47" s="29">
        <f>'Data Input Sheets'!N323</f>
        <v>0</v>
      </c>
      <c r="AT47" s="89">
        <f t="shared" si="41"/>
        <v>0</v>
      </c>
    </row>
    <row r="48" spans="1:46" ht="12.75">
      <c r="A48" s="197" t="str">
        <f>'Data Input Sheets'!D324</f>
        <v>Operations Supervisor 3</v>
      </c>
      <c r="D48" s="32" t="s">
        <v>906</v>
      </c>
      <c r="F48" s="27" t="s">
        <v>906</v>
      </c>
      <c r="H48" s="89">
        <f>'Data Input Sheets'!N375</f>
        <v>0</v>
      </c>
      <c r="J48" s="89">
        <f t="shared" si="29"/>
        <v>0</v>
      </c>
      <c r="K48" s="28"/>
      <c r="L48" s="89">
        <f t="shared" si="30"/>
        <v>0</v>
      </c>
      <c r="M48" s="28"/>
      <c r="N48" s="89">
        <f t="shared" si="31"/>
        <v>0</v>
      </c>
      <c r="O48" s="28"/>
      <c r="P48" s="89">
        <f t="shared" si="32"/>
        <v>0</v>
      </c>
      <c r="Q48" s="28"/>
      <c r="R48" s="89">
        <f t="shared" si="33"/>
        <v>0</v>
      </c>
      <c r="S48" s="28"/>
      <c r="T48" s="89">
        <f t="shared" si="34"/>
        <v>0</v>
      </c>
      <c r="U48" s="28"/>
      <c r="V48" s="89">
        <f t="shared" si="35"/>
        <v>0</v>
      </c>
      <c r="X48" s="286" t="s">
        <v>906</v>
      </c>
      <c r="Z48" s="89">
        <f t="shared" si="36"/>
        <v>0</v>
      </c>
      <c r="AA48" s="89"/>
      <c r="AB48" s="89">
        <f t="shared" si="37"/>
        <v>0</v>
      </c>
      <c r="AD48" s="89">
        <f t="shared" si="38"/>
        <v>0</v>
      </c>
      <c r="AE48" s="26"/>
      <c r="AF48" s="89">
        <f>IF(H48&gt;0,'Data Input Sheets'!$N$484,0)</f>
        <v>0</v>
      </c>
      <c r="AH48" s="89">
        <f t="shared" si="39"/>
        <v>0</v>
      </c>
      <c r="AJ48" s="27" t="s">
        <v>906</v>
      </c>
      <c r="AL48" s="27" t="s">
        <v>906</v>
      </c>
      <c r="AN48" s="27" t="s">
        <v>906</v>
      </c>
      <c r="AP48" s="89">
        <f t="shared" si="40"/>
        <v>0</v>
      </c>
      <c r="AR48" s="29">
        <f>'Data Input Sheets'!N324</f>
        <v>0</v>
      </c>
      <c r="AT48" s="89">
        <f t="shared" si="41"/>
        <v>0</v>
      </c>
    </row>
    <row r="49" spans="1:46" ht="12.75">
      <c r="A49" s="197" t="str">
        <f>'Data Input Sheets'!D325</f>
        <v>Medical Communications Center Supervisor 1</v>
      </c>
      <c r="D49" s="32" t="s">
        <v>906</v>
      </c>
      <c r="F49" s="27" t="s">
        <v>906</v>
      </c>
      <c r="H49" s="89">
        <f>'Data Input Sheets'!N376</f>
        <v>0</v>
      </c>
      <c r="J49" s="89">
        <f t="shared" si="29"/>
        <v>0</v>
      </c>
      <c r="K49" s="28"/>
      <c r="L49" s="89">
        <f t="shared" si="30"/>
        <v>0</v>
      </c>
      <c r="M49" s="28"/>
      <c r="N49" s="89">
        <f t="shared" si="31"/>
        <v>0</v>
      </c>
      <c r="O49" s="28"/>
      <c r="P49" s="89">
        <f t="shared" si="32"/>
        <v>0</v>
      </c>
      <c r="Q49" s="28"/>
      <c r="R49" s="89">
        <f t="shared" si="33"/>
        <v>0</v>
      </c>
      <c r="S49" s="28"/>
      <c r="T49" s="89">
        <f t="shared" si="34"/>
        <v>0</v>
      </c>
      <c r="U49" s="28"/>
      <c r="V49" s="89">
        <f t="shared" si="35"/>
        <v>0</v>
      </c>
      <c r="X49" s="286" t="s">
        <v>906</v>
      </c>
      <c r="Z49" s="89">
        <f t="shared" si="36"/>
        <v>0</v>
      </c>
      <c r="AA49" s="89"/>
      <c r="AB49" s="89">
        <f t="shared" si="37"/>
        <v>0</v>
      </c>
      <c r="AD49" s="89">
        <f t="shared" si="38"/>
        <v>0</v>
      </c>
      <c r="AE49" s="26"/>
      <c r="AF49" s="89">
        <f>IF(H49&gt;0,'Data Input Sheets'!$N$484,0)</f>
        <v>0</v>
      </c>
      <c r="AH49" s="89">
        <f t="shared" si="39"/>
        <v>0</v>
      </c>
      <c r="AJ49" s="27" t="s">
        <v>906</v>
      </c>
      <c r="AL49" s="27" t="s">
        <v>906</v>
      </c>
      <c r="AN49" s="27" t="s">
        <v>906</v>
      </c>
      <c r="AP49" s="89">
        <f t="shared" si="40"/>
        <v>0</v>
      </c>
      <c r="AR49" s="29">
        <f>'Data Input Sheets'!N325</f>
        <v>0</v>
      </c>
      <c r="AT49" s="89">
        <f t="shared" si="41"/>
        <v>0</v>
      </c>
    </row>
    <row r="50" spans="1:46" ht="12.75">
      <c r="A50" s="197" t="str">
        <f>'Data Input Sheets'!D326</f>
        <v>Medical Communications Center Supervisor 2</v>
      </c>
      <c r="D50" s="32" t="s">
        <v>906</v>
      </c>
      <c r="F50" s="27" t="s">
        <v>906</v>
      </c>
      <c r="H50" s="89">
        <f>'Data Input Sheets'!N377</f>
        <v>0</v>
      </c>
      <c r="J50" s="89">
        <f t="shared" si="29"/>
        <v>0</v>
      </c>
      <c r="K50" s="28"/>
      <c r="L50" s="89">
        <f t="shared" si="30"/>
        <v>0</v>
      </c>
      <c r="M50" s="28"/>
      <c r="N50" s="89">
        <f t="shared" si="31"/>
        <v>0</v>
      </c>
      <c r="O50" s="28"/>
      <c r="P50" s="89">
        <f t="shared" si="32"/>
        <v>0</v>
      </c>
      <c r="Q50" s="28"/>
      <c r="R50" s="89">
        <f t="shared" si="33"/>
        <v>0</v>
      </c>
      <c r="S50" s="28"/>
      <c r="T50" s="89">
        <f t="shared" si="34"/>
        <v>0</v>
      </c>
      <c r="U50" s="28"/>
      <c r="V50" s="89">
        <f t="shared" si="35"/>
        <v>0</v>
      </c>
      <c r="X50" s="286" t="s">
        <v>906</v>
      </c>
      <c r="Z50" s="89">
        <f t="shared" si="36"/>
        <v>0</v>
      </c>
      <c r="AA50" s="89"/>
      <c r="AB50" s="89">
        <f t="shared" si="37"/>
        <v>0</v>
      </c>
      <c r="AD50" s="89">
        <f t="shared" si="38"/>
        <v>0</v>
      </c>
      <c r="AE50" s="26"/>
      <c r="AF50" s="89">
        <f>IF(H50&gt;0,'Data Input Sheets'!$N$484,0)</f>
        <v>0</v>
      </c>
      <c r="AH50" s="89">
        <f t="shared" si="39"/>
        <v>0</v>
      </c>
      <c r="AJ50" s="27" t="s">
        <v>906</v>
      </c>
      <c r="AL50" s="27" t="s">
        <v>906</v>
      </c>
      <c r="AN50" s="27" t="s">
        <v>906</v>
      </c>
      <c r="AP50" s="89">
        <f t="shared" si="40"/>
        <v>0</v>
      </c>
      <c r="AR50" s="29">
        <f>'Data Input Sheets'!N326</f>
        <v>0</v>
      </c>
      <c r="AT50" s="89">
        <f t="shared" si="41"/>
        <v>0</v>
      </c>
    </row>
    <row r="51" spans="1:46" ht="12.75">
      <c r="A51" s="197" t="str">
        <f>'Data Input Sheets'!D327</f>
        <v>Fleet Maintenance Supervisor 1</v>
      </c>
      <c r="D51" s="32" t="s">
        <v>906</v>
      </c>
      <c r="F51" s="27" t="s">
        <v>906</v>
      </c>
      <c r="H51" s="89">
        <f>'Data Input Sheets'!N378</f>
        <v>0</v>
      </c>
      <c r="J51" s="89">
        <f t="shared" si="29"/>
        <v>0</v>
      </c>
      <c r="K51" s="28"/>
      <c r="L51" s="89">
        <f t="shared" si="30"/>
        <v>0</v>
      </c>
      <c r="M51" s="28"/>
      <c r="N51" s="89">
        <f t="shared" si="31"/>
        <v>0</v>
      </c>
      <c r="O51" s="28"/>
      <c r="P51" s="89">
        <f t="shared" si="32"/>
        <v>0</v>
      </c>
      <c r="Q51" s="28"/>
      <c r="R51" s="89">
        <f t="shared" si="33"/>
        <v>0</v>
      </c>
      <c r="S51" s="28"/>
      <c r="T51" s="89">
        <f t="shared" si="34"/>
        <v>0</v>
      </c>
      <c r="U51" s="28"/>
      <c r="V51" s="89">
        <f t="shared" si="35"/>
        <v>0</v>
      </c>
      <c r="X51" s="286" t="s">
        <v>906</v>
      </c>
      <c r="Z51" s="89">
        <f t="shared" si="36"/>
        <v>0</v>
      </c>
      <c r="AA51" s="89"/>
      <c r="AB51" s="89">
        <f t="shared" si="37"/>
        <v>0</v>
      </c>
      <c r="AD51" s="89">
        <f t="shared" si="38"/>
        <v>0</v>
      </c>
      <c r="AE51" s="26"/>
      <c r="AF51" s="89">
        <f>IF(H51&gt;0,'Data Input Sheets'!$N$484,0)</f>
        <v>0</v>
      </c>
      <c r="AH51" s="89">
        <f t="shared" si="39"/>
        <v>0</v>
      </c>
      <c r="AJ51" s="27" t="s">
        <v>906</v>
      </c>
      <c r="AL51" s="27" t="s">
        <v>906</v>
      </c>
      <c r="AN51" s="27" t="s">
        <v>906</v>
      </c>
      <c r="AP51" s="89">
        <f t="shared" si="40"/>
        <v>0</v>
      </c>
      <c r="AR51" s="29">
        <f>'Data Input Sheets'!N327</f>
        <v>0</v>
      </c>
      <c r="AT51" s="89">
        <f t="shared" si="41"/>
        <v>0</v>
      </c>
    </row>
    <row r="52" spans="1:46" ht="12.75">
      <c r="A52" s="197" t="str">
        <f>'Data Input Sheets'!D328</f>
        <v>Fleet Maintenance Supervisor 2</v>
      </c>
      <c r="D52" s="32" t="s">
        <v>906</v>
      </c>
      <c r="F52" s="27" t="s">
        <v>906</v>
      </c>
      <c r="H52" s="89">
        <f>'Data Input Sheets'!N379</f>
        <v>0</v>
      </c>
      <c r="J52" s="89">
        <f t="shared" si="29"/>
        <v>0</v>
      </c>
      <c r="K52" s="28"/>
      <c r="L52" s="89">
        <f t="shared" si="30"/>
        <v>0</v>
      </c>
      <c r="M52" s="28"/>
      <c r="N52" s="89">
        <f t="shared" si="31"/>
        <v>0</v>
      </c>
      <c r="O52" s="28"/>
      <c r="P52" s="89">
        <f t="shared" si="32"/>
        <v>0</v>
      </c>
      <c r="Q52" s="28"/>
      <c r="R52" s="89">
        <f t="shared" si="33"/>
        <v>0</v>
      </c>
      <c r="S52" s="28"/>
      <c r="T52" s="89">
        <f t="shared" si="34"/>
        <v>0</v>
      </c>
      <c r="U52" s="28"/>
      <c r="V52" s="89">
        <f t="shared" si="35"/>
        <v>0</v>
      </c>
      <c r="X52" s="286" t="s">
        <v>906</v>
      </c>
      <c r="Z52" s="89">
        <f t="shared" si="36"/>
        <v>0</v>
      </c>
      <c r="AA52" s="89"/>
      <c r="AB52" s="89">
        <f t="shared" si="37"/>
        <v>0</v>
      </c>
      <c r="AD52" s="89">
        <f t="shared" si="38"/>
        <v>0</v>
      </c>
      <c r="AE52" s="26"/>
      <c r="AF52" s="89">
        <f>IF(H52&gt;0,'Data Input Sheets'!$N$484,0)</f>
        <v>0</v>
      </c>
      <c r="AH52" s="89">
        <f t="shared" si="39"/>
        <v>0</v>
      </c>
      <c r="AJ52" s="27" t="s">
        <v>906</v>
      </c>
      <c r="AL52" s="27" t="s">
        <v>906</v>
      </c>
      <c r="AN52" s="27" t="s">
        <v>906</v>
      </c>
      <c r="AP52" s="89">
        <f t="shared" si="40"/>
        <v>0</v>
      </c>
      <c r="AR52" s="29">
        <f>'Data Input Sheets'!N328</f>
        <v>0</v>
      </c>
      <c r="AT52" s="89">
        <f t="shared" si="41"/>
        <v>0</v>
      </c>
    </row>
    <row r="53" spans="1:24" ht="12.75">
      <c r="A53" s="204"/>
      <c r="H53" s="89"/>
      <c r="J53" s="89"/>
      <c r="X53" s="287"/>
    </row>
    <row r="54" spans="1:24" ht="12.75">
      <c r="A54" s="205" t="str">
        <f>'Data Input Sheets'!D455</f>
        <v>Payments to Volunteers</v>
      </c>
      <c r="H54" s="89"/>
      <c r="X54" s="287"/>
    </row>
    <row r="55" spans="1:46" ht="12.75">
      <c r="A55" s="197" t="s">
        <v>1018</v>
      </c>
      <c r="D55" s="32"/>
      <c r="F55" s="207"/>
      <c r="H55" s="89"/>
      <c r="I55" s="89"/>
      <c r="J55" s="89"/>
      <c r="K55" s="89"/>
      <c r="L55" s="89"/>
      <c r="M55" s="89"/>
      <c r="N55" s="89"/>
      <c r="O55" s="89"/>
      <c r="P55" s="89"/>
      <c r="Q55" s="89"/>
      <c r="R55" s="89"/>
      <c r="S55" s="89"/>
      <c r="T55" s="89"/>
      <c r="U55" s="89"/>
      <c r="V55" s="89"/>
      <c r="X55" s="288"/>
      <c r="Z55" s="89"/>
      <c r="AA55" s="89"/>
      <c r="AB55" s="89"/>
      <c r="AD55" s="89"/>
      <c r="AE55" s="26"/>
      <c r="AF55" s="89"/>
      <c r="AH55" s="29"/>
      <c r="AJ55" s="29"/>
      <c r="AL55" s="29"/>
      <c r="AN55" s="29"/>
      <c r="AP55" s="29"/>
      <c r="AT55" s="89">
        <f>'Data Input Sheets'!N463</f>
        <v>0</v>
      </c>
    </row>
    <row r="56" spans="1:46" ht="12.75">
      <c r="A56" s="197"/>
      <c r="D56" s="32"/>
      <c r="F56" s="207"/>
      <c r="H56" s="89"/>
      <c r="I56" s="89"/>
      <c r="J56" s="89"/>
      <c r="K56" s="89"/>
      <c r="L56" s="89"/>
      <c r="M56" s="89"/>
      <c r="N56" s="89"/>
      <c r="O56" s="89"/>
      <c r="P56" s="89"/>
      <c r="Q56" s="89"/>
      <c r="R56" s="89"/>
      <c r="S56" s="89"/>
      <c r="T56" s="89"/>
      <c r="U56" s="89"/>
      <c r="V56" s="89"/>
      <c r="X56" s="288"/>
      <c r="Z56" s="89"/>
      <c r="AA56" s="89"/>
      <c r="AB56" s="89"/>
      <c r="AD56" s="89"/>
      <c r="AE56" s="26"/>
      <c r="AF56" s="89"/>
      <c r="AH56" s="29"/>
      <c r="AJ56" s="29"/>
      <c r="AL56" s="29"/>
      <c r="AN56" s="29"/>
      <c r="AP56" s="29"/>
      <c r="AT56" s="89"/>
    </row>
    <row r="57" spans="1:24" ht="12.75">
      <c r="A57" s="205" t="str">
        <f>'Data Input Sheets'!$D$533</f>
        <v>Miscellaneous Personnel Costs</v>
      </c>
      <c r="H57" s="89"/>
      <c r="X57" s="287"/>
    </row>
    <row r="58" spans="1:46" ht="12.75">
      <c r="A58" s="197" t="s">
        <v>1030</v>
      </c>
      <c r="D58" s="32"/>
      <c r="F58" s="207"/>
      <c r="H58" s="89"/>
      <c r="I58" s="89"/>
      <c r="J58" s="89"/>
      <c r="K58" s="89"/>
      <c r="L58" s="89"/>
      <c r="M58" s="89"/>
      <c r="N58" s="89"/>
      <c r="O58" s="89"/>
      <c r="P58" s="89"/>
      <c r="Q58" s="89"/>
      <c r="R58" s="89"/>
      <c r="S58" s="89"/>
      <c r="T58" s="89"/>
      <c r="U58" s="89"/>
      <c r="V58" s="89"/>
      <c r="X58" s="29"/>
      <c r="Z58" s="89"/>
      <c r="AA58" s="89"/>
      <c r="AB58" s="89"/>
      <c r="AD58" s="89"/>
      <c r="AE58" s="26"/>
      <c r="AF58" s="89"/>
      <c r="AH58" s="29"/>
      <c r="AJ58" s="29"/>
      <c r="AL58" s="29"/>
      <c r="AN58" s="29"/>
      <c r="AP58" s="29"/>
      <c r="AT58" s="89">
        <f>'Data Input Sheets'!N543</f>
        <v>0</v>
      </c>
    </row>
    <row r="59" spans="1:8" ht="12.75">
      <c r="A59" s="197"/>
      <c r="H59" s="89"/>
    </row>
    <row r="60" spans="1:46" ht="13.5" thickBot="1">
      <c r="A60" s="120"/>
      <c r="B60" s="208" t="s">
        <v>853</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0"/>
      <c r="AA60" s="120"/>
      <c r="AB60" s="120"/>
      <c r="AC60" s="120"/>
      <c r="AD60" s="120"/>
      <c r="AE60" s="120"/>
      <c r="AF60" s="120"/>
      <c r="AG60" s="120"/>
      <c r="AH60" s="120"/>
      <c r="AI60" s="120"/>
      <c r="AJ60" s="120"/>
      <c r="AK60" s="120"/>
      <c r="AL60" s="120"/>
      <c r="AM60" s="120"/>
      <c r="AN60" s="120"/>
      <c r="AO60" s="120"/>
      <c r="AP60" s="120"/>
      <c r="AQ60" s="120"/>
      <c r="AR60" s="122">
        <f>SUM(AR15:AR53)</f>
        <v>0</v>
      </c>
      <c r="AS60" s="120"/>
      <c r="AT60" s="75">
        <f>SUM(AT15:AT59)</f>
        <v>0</v>
      </c>
    </row>
    <row r="61" spans="1:46" ht="13.5" thickTop="1">
      <c r="A61" s="197"/>
      <c r="H61" s="89"/>
      <c r="AT61" s="229" t="s">
        <v>807</v>
      </c>
    </row>
    <row r="62" ht="12.75">
      <c r="H62" s="89"/>
    </row>
    <row r="63" ht="12.75">
      <c r="H63" s="89"/>
    </row>
    <row r="64" ht="12.75">
      <c r="H64" s="89"/>
    </row>
    <row r="65" ht="12.75">
      <c r="H65" s="89"/>
    </row>
  </sheetData>
  <sheetProtection/>
  <printOptions horizontalCentered="1"/>
  <pageMargins left="0.75" right="0.31" top="0.9" bottom="0.5" header="0.5" footer="0.17"/>
  <pageSetup fitToHeight="1" fitToWidth="1" horizontalDpi="300" verticalDpi="300" orientation="landscape" scale="52" r:id="rId1"/>
  <headerFooter alignWithMargins="0">
    <oddHeader>&amp;LSection 4&amp;R&amp;A</oddHeader>
    <oddFooter>&amp;C&amp;"Times New Roman,Regular"&amp;P&amp;RCopyright 2004.  American Ambulance Association.  All Rights Reserved.</oddFooter>
  </headerFooter>
</worksheet>
</file>

<file path=xl/worksheets/sheet18.xml><?xml version="1.0" encoding="utf-8"?>
<worksheet xmlns="http://schemas.openxmlformats.org/spreadsheetml/2006/main" xmlns:r="http://schemas.openxmlformats.org/officeDocument/2006/relationships">
  <sheetPr codeName="Sheet35"/>
  <dimension ref="A1:L18"/>
  <sheetViews>
    <sheetView showGridLines="0" zoomScalePageLayoutView="0" workbookViewId="0" topLeftCell="A1">
      <selection activeCell="Q32" sqref="Q32"/>
    </sheetView>
  </sheetViews>
  <sheetFormatPr defaultColWidth="9.140625" defaultRowHeight="13.5"/>
  <cols>
    <col min="1" max="1" width="3.8515625" style="13" customWidth="1"/>
    <col min="2" max="2" width="41.421875" style="13" customWidth="1"/>
    <col min="3" max="3" width="1.7109375" style="13" customWidth="1"/>
    <col min="4" max="4" width="11.57421875" style="13" customWidth="1"/>
    <col min="5" max="5" width="2.7109375" style="13" customWidth="1"/>
    <col min="6" max="6" width="11.57421875" style="13" customWidth="1"/>
    <col min="7" max="7" width="2.7109375" style="13" customWidth="1"/>
    <col min="8" max="8" width="11.57421875" style="13" customWidth="1"/>
    <col min="9" max="9" width="2.7109375" style="13" customWidth="1"/>
    <col min="10" max="10" width="11.57421875" style="13" customWidth="1"/>
    <col min="11" max="11" width="2.7109375" style="13" customWidth="1"/>
    <col min="12" max="12" width="11.2812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236</v>
      </c>
      <c r="B2" s="2"/>
      <c r="C2" s="2"/>
      <c r="D2" s="2"/>
      <c r="E2" s="2"/>
      <c r="F2" s="2"/>
      <c r="G2" s="2"/>
      <c r="H2" s="2"/>
      <c r="I2" s="2"/>
      <c r="J2" s="2"/>
      <c r="K2" s="2"/>
      <c r="L2" s="2"/>
    </row>
    <row r="3" spans="2:12" ht="12.75">
      <c r="B3" s="2"/>
      <c r="C3" s="2"/>
      <c r="D3" s="2"/>
      <c r="E3" s="2"/>
      <c r="F3" s="2"/>
      <c r="G3" s="2"/>
      <c r="H3" s="2"/>
      <c r="I3" s="2"/>
      <c r="J3" s="2"/>
      <c r="K3" s="2"/>
      <c r="L3" s="2"/>
    </row>
    <row r="4" ht="15" customHeight="1"/>
    <row r="5" spans="1:12" s="37" customFormat="1" ht="15" customHeight="1">
      <c r="A5" s="70"/>
      <c r="B5" s="2"/>
      <c r="C5" s="2"/>
      <c r="D5" s="72" t="s">
        <v>851</v>
      </c>
      <c r="E5" s="72"/>
      <c r="F5" s="72" t="s">
        <v>851</v>
      </c>
      <c r="G5" s="72"/>
      <c r="H5" s="72" t="s">
        <v>851</v>
      </c>
      <c r="I5" s="72"/>
      <c r="J5" s="72" t="s">
        <v>851</v>
      </c>
      <c r="K5" s="72"/>
      <c r="L5" s="72" t="s">
        <v>851</v>
      </c>
    </row>
    <row r="6" spans="2:12" s="37" customFormat="1" ht="15" customHeight="1">
      <c r="B6" s="13"/>
      <c r="C6" s="13"/>
      <c r="D6" s="44">
        <f>'Data Input Sheets'!F41</f>
        <v>2005</v>
      </c>
      <c r="E6" s="72"/>
      <c r="F6" s="44">
        <f>D6+1</f>
        <v>2006</v>
      </c>
      <c r="G6" s="72"/>
      <c r="H6" s="44">
        <f>F6+1</f>
        <v>2007</v>
      </c>
      <c r="I6" s="72"/>
      <c r="J6" s="44">
        <f>H6+1</f>
        <v>2008</v>
      </c>
      <c r="K6" s="72"/>
      <c r="L6" s="44">
        <f>J6+1</f>
        <v>2009</v>
      </c>
    </row>
    <row r="7" spans="2:12" s="37" customFormat="1" ht="15" customHeight="1">
      <c r="B7" s="13"/>
      <c r="C7" s="13"/>
      <c r="D7" s="43"/>
      <c r="E7" s="72"/>
      <c r="F7" s="43"/>
      <c r="G7" s="72"/>
      <c r="H7" s="43"/>
      <c r="I7" s="72"/>
      <c r="J7" s="43"/>
      <c r="K7" s="72"/>
      <c r="L7" s="43"/>
    </row>
    <row r="8" spans="1:12" s="37" customFormat="1" ht="14.25" customHeight="1">
      <c r="A8" s="13"/>
      <c r="B8" s="13" t="str">
        <f>'Data Input Sheets'!D557</f>
        <v>Ambulance Lease/Purchase</v>
      </c>
      <c r="D8" s="91">
        <f>'Data Input Sheets'!F562</f>
        <v>0</v>
      </c>
      <c r="E8" s="86"/>
      <c r="F8" s="91">
        <f>'Data Input Sheets'!H562</f>
        <v>0</v>
      </c>
      <c r="G8" s="86"/>
      <c r="H8" s="91">
        <f>'Data Input Sheets'!J562</f>
        <v>0</v>
      </c>
      <c r="I8" s="86"/>
      <c r="J8" s="91">
        <f>'Data Input Sheets'!L562</f>
        <v>0</v>
      </c>
      <c r="K8" s="86"/>
      <c r="L8" s="91">
        <f>'Data Input Sheets'!N562</f>
        <v>0</v>
      </c>
    </row>
    <row r="9" spans="1:12" s="37" customFormat="1" ht="14.25" customHeight="1">
      <c r="A9" s="13"/>
      <c r="B9" s="13" t="str">
        <f>'Data Input Sheets'!D564</f>
        <v>Other Operations Vehicles Lease/Purchase</v>
      </c>
      <c r="D9" s="89">
        <f>'Data Input Sheets'!F569</f>
        <v>0</v>
      </c>
      <c r="E9" s="13"/>
      <c r="F9" s="89">
        <f>'Data Input Sheets'!H569</f>
        <v>0</v>
      </c>
      <c r="G9" s="13"/>
      <c r="H9" s="89">
        <f>'Data Input Sheets'!J569</f>
        <v>0</v>
      </c>
      <c r="I9" s="13"/>
      <c r="J9" s="89">
        <f>'Data Input Sheets'!L569</f>
        <v>0</v>
      </c>
      <c r="K9" s="13"/>
      <c r="L9" s="89">
        <f>'Data Input Sheets'!N569</f>
        <v>0</v>
      </c>
    </row>
    <row r="10" spans="1:12" s="37" customFormat="1" ht="14.25" customHeight="1">
      <c r="A10" s="13"/>
      <c r="B10" s="13" t="str">
        <f>'Data Input Sheets'!D571</f>
        <v>Vehicle Licenses and Taxes</v>
      </c>
      <c r="D10" s="89">
        <f>'Data Input Sheets'!F573</f>
        <v>0</v>
      </c>
      <c r="E10" s="13"/>
      <c r="F10" s="89">
        <f>'Data Input Sheets'!H573</f>
        <v>0</v>
      </c>
      <c r="G10" s="13"/>
      <c r="H10" s="89">
        <f>'Data Input Sheets'!J573</f>
        <v>0</v>
      </c>
      <c r="I10" s="13"/>
      <c r="J10" s="89">
        <f>'Data Input Sheets'!L573</f>
        <v>0</v>
      </c>
      <c r="K10" s="13"/>
      <c r="L10" s="89">
        <f>'Data Input Sheets'!N573</f>
        <v>0</v>
      </c>
    </row>
    <row r="11" spans="2:12" ht="15" customHeight="1">
      <c r="B11" s="13" t="str">
        <f>'Data Input Sheets'!D575</f>
        <v>Vehicle Liability Insurance</v>
      </c>
      <c r="D11" s="89">
        <f>'Data Input Sheets'!F583</f>
        <v>0</v>
      </c>
      <c r="F11" s="89">
        <f>'Data Input Sheets'!H583</f>
        <v>0</v>
      </c>
      <c r="H11" s="89">
        <f>'Data Input Sheets'!J583</f>
        <v>0</v>
      </c>
      <c r="J11" s="89">
        <f>'Data Input Sheets'!L583</f>
        <v>0</v>
      </c>
      <c r="L11" s="89">
        <f>'Data Input Sheets'!N583</f>
        <v>0</v>
      </c>
    </row>
    <row r="12" spans="2:12" ht="15" customHeight="1">
      <c r="B12" s="13" t="str">
        <f>'Data Input Sheets'!D585</f>
        <v>Fuel</v>
      </c>
      <c r="D12" s="89">
        <f>'Data Input Sheets'!F587</f>
        <v>0</v>
      </c>
      <c r="F12" s="89">
        <f>'Data Input Sheets'!H587</f>
        <v>0</v>
      </c>
      <c r="H12" s="89">
        <f>'Data Input Sheets'!J587</f>
        <v>0</v>
      </c>
      <c r="J12" s="89">
        <f>'Data Input Sheets'!L587</f>
        <v>0</v>
      </c>
      <c r="L12" s="89">
        <f>'Data Input Sheets'!N587</f>
        <v>0</v>
      </c>
    </row>
    <row r="13" spans="2:12" ht="15" customHeight="1">
      <c r="B13" s="13" t="str">
        <f>'Data Input Sheets'!D589</f>
        <v>Fuel Tax</v>
      </c>
      <c r="D13" s="89">
        <f>'Data Input Sheets'!F592</f>
        <v>0</v>
      </c>
      <c r="F13" s="89">
        <f>'Data Input Sheets'!H592</f>
        <v>0</v>
      </c>
      <c r="H13" s="89">
        <f>'Data Input Sheets'!J592</f>
        <v>0</v>
      </c>
      <c r="J13" s="89">
        <f>'Data Input Sheets'!L592</f>
        <v>0</v>
      </c>
      <c r="L13" s="89">
        <f>'Data Input Sheets'!N592</f>
        <v>0</v>
      </c>
    </row>
    <row r="14" spans="2:12" ht="15" customHeight="1">
      <c r="B14" s="13" t="str">
        <f>'Data Input Sheets'!D594</f>
        <v>Fleet Repair and Maintenance</v>
      </c>
      <c r="D14" s="89">
        <f>'Data Input Sheets'!F600</f>
        <v>0</v>
      </c>
      <c r="F14" s="89">
        <f>'Data Input Sheets'!H600</f>
        <v>0</v>
      </c>
      <c r="H14" s="89">
        <f>'Data Input Sheets'!J600</f>
        <v>0</v>
      </c>
      <c r="J14" s="89">
        <f>'Data Input Sheets'!L600</f>
        <v>0</v>
      </c>
      <c r="L14" s="89">
        <f>'Data Input Sheets'!N600</f>
        <v>0</v>
      </c>
    </row>
    <row r="15" spans="1:12" s="37" customFormat="1" ht="14.25" customHeight="1">
      <c r="A15" s="13"/>
      <c r="B15" s="13" t="str">
        <f>'Data Input Sheets'!D602</f>
        <v>Maintenance Shop Equipment</v>
      </c>
      <c r="D15" s="228">
        <f>'Data Input Sheets'!F607</f>
        <v>0</v>
      </c>
      <c r="E15" s="13"/>
      <c r="F15" s="228">
        <f>'Data Input Sheets'!H607</f>
        <v>0</v>
      </c>
      <c r="G15" s="13"/>
      <c r="H15" s="228">
        <f>'Data Input Sheets'!J607</f>
        <v>0</v>
      </c>
      <c r="I15" s="13"/>
      <c r="J15" s="228">
        <f>'Data Input Sheets'!L607</f>
        <v>0</v>
      </c>
      <c r="K15" s="13"/>
      <c r="L15" s="228">
        <f>'Data Input Sheets'!N607</f>
        <v>0</v>
      </c>
    </row>
    <row r="17" spans="1:12" ht="14.25" customHeight="1" thickBot="1">
      <c r="A17" s="78"/>
      <c r="B17" s="82" t="s">
        <v>241</v>
      </c>
      <c r="C17" s="82"/>
      <c r="D17" s="216">
        <f>SUM(D8:D16)</f>
        <v>0</v>
      </c>
      <c r="E17" s="51"/>
      <c r="F17" s="216">
        <f>SUM(F8:F16)</f>
        <v>0</v>
      </c>
      <c r="G17" s="51"/>
      <c r="H17" s="216">
        <f>SUM(H8:H16)</f>
        <v>0</v>
      </c>
      <c r="I17" s="51"/>
      <c r="J17" s="216">
        <f>SUM(J8:J16)</f>
        <v>0</v>
      </c>
      <c r="K17" s="51"/>
      <c r="L17" s="216">
        <f>SUM(L8:L16)</f>
        <v>0</v>
      </c>
    </row>
    <row r="18" spans="4:12" ht="13.5" thickTop="1">
      <c r="D18" s="230" t="s">
        <v>808</v>
      </c>
      <c r="F18" s="230" t="s">
        <v>808</v>
      </c>
      <c r="H18" s="230" t="s">
        <v>808</v>
      </c>
      <c r="J18" s="230" t="s">
        <v>808</v>
      </c>
      <c r="L18" s="230" t="s">
        <v>808</v>
      </c>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19.xml><?xml version="1.0" encoding="utf-8"?>
<worksheet xmlns="http://schemas.openxmlformats.org/spreadsheetml/2006/main" xmlns:r="http://schemas.openxmlformats.org/officeDocument/2006/relationships">
  <sheetPr codeName="Sheet38"/>
  <dimension ref="A1:L15"/>
  <sheetViews>
    <sheetView showGridLines="0" zoomScalePageLayoutView="0" workbookViewId="0" topLeftCell="A1">
      <selection activeCell="Q32" sqref="Q32"/>
    </sheetView>
  </sheetViews>
  <sheetFormatPr defaultColWidth="9.140625" defaultRowHeight="13.5"/>
  <cols>
    <col min="1" max="1" width="3.8515625" style="13" customWidth="1"/>
    <col min="2" max="2" width="41.421875" style="13" customWidth="1"/>
    <col min="3" max="3" width="1.7109375" style="13" customWidth="1"/>
    <col min="4" max="4" width="11.57421875" style="13" customWidth="1"/>
    <col min="5" max="5" width="2.7109375" style="13" customWidth="1"/>
    <col min="6" max="6" width="11.57421875" style="13" customWidth="1"/>
    <col min="7" max="7" width="2.7109375" style="13" customWidth="1"/>
    <col min="8" max="8" width="11.57421875" style="13" customWidth="1"/>
    <col min="9" max="9" width="2.7109375" style="13" customWidth="1"/>
    <col min="10" max="10" width="11.57421875" style="13" customWidth="1"/>
    <col min="11" max="11" width="2.7109375" style="13" customWidth="1"/>
    <col min="12" max="12" width="11.2812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237</v>
      </c>
      <c r="B2" s="2"/>
      <c r="C2" s="2"/>
      <c r="D2" s="2"/>
      <c r="E2" s="2"/>
      <c r="F2" s="2"/>
      <c r="G2" s="2"/>
      <c r="H2" s="2"/>
      <c r="I2" s="2"/>
      <c r="J2" s="2"/>
      <c r="K2" s="2"/>
      <c r="L2" s="2"/>
    </row>
    <row r="3" spans="2:12" ht="12.75">
      <c r="B3" s="2"/>
      <c r="C3" s="2"/>
      <c r="D3" s="2"/>
      <c r="E3" s="2"/>
      <c r="F3" s="2"/>
      <c r="G3" s="2"/>
      <c r="H3" s="2"/>
      <c r="I3" s="2"/>
      <c r="J3" s="2"/>
      <c r="K3" s="2"/>
      <c r="L3" s="2"/>
    </row>
    <row r="4" ht="15" customHeight="1"/>
    <row r="5" spans="1:12" s="37" customFormat="1" ht="15" customHeight="1">
      <c r="A5" s="70"/>
      <c r="B5" s="2"/>
      <c r="C5" s="2"/>
      <c r="D5" s="72" t="s">
        <v>851</v>
      </c>
      <c r="E5" s="72"/>
      <c r="F5" s="72" t="s">
        <v>851</v>
      </c>
      <c r="G5" s="72"/>
      <c r="H5" s="72" t="s">
        <v>851</v>
      </c>
      <c r="I5" s="72"/>
      <c r="J5" s="72" t="s">
        <v>851</v>
      </c>
      <c r="K5" s="72"/>
      <c r="L5" s="72" t="s">
        <v>851</v>
      </c>
    </row>
    <row r="6" spans="2:12" s="37" customFormat="1" ht="15" customHeight="1">
      <c r="B6" s="13"/>
      <c r="C6" s="13"/>
      <c r="D6" s="44">
        <f>'Data Input Sheets'!F41</f>
        <v>2005</v>
      </c>
      <c r="E6" s="72"/>
      <c r="F6" s="44">
        <f>D6+1</f>
        <v>2006</v>
      </c>
      <c r="G6" s="72"/>
      <c r="H6" s="44">
        <f>F6+1</f>
        <v>2007</v>
      </c>
      <c r="I6" s="72"/>
      <c r="J6" s="44">
        <f>H6+1</f>
        <v>2008</v>
      </c>
      <c r="K6" s="72"/>
      <c r="L6" s="44">
        <f>J6+1</f>
        <v>2009</v>
      </c>
    </row>
    <row r="7" spans="2:12" s="37" customFormat="1" ht="15" customHeight="1">
      <c r="B7" s="13"/>
      <c r="C7" s="13"/>
      <c r="D7" s="43"/>
      <c r="E7" s="72"/>
      <c r="F7" s="43"/>
      <c r="G7" s="72"/>
      <c r="H7" s="43"/>
      <c r="I7" s="72"/>
      <c r="J7" s="43"/>
      <c r="K7" s="72"/>
      <c r="L7" s="43"/>
    </row>
    <row r="8" spans="1:12" s="37" customFormat="1" ht="14.25" customHeight="1">
      <c r="A8" s="13"/>
      <c r="B8" s="13" t="str">
        <f>'Data Input Sheets'!D613</f>
        <v>Medical Supplies</v>
      </c>
      <c r="D8" s="91">
        <f>'Data Input Sheets'!F619</f>
        <v>0</v>
      </c>
      <c r="E8" s="86"/>
      <c r="F8" s="91">
        <f>'Data Input Sheets'!H619</f>
        <v>0</v>
      </c>
      <c r="G8" s="86"/>
      <c r="H8" s="91">
        <f>'Data Input Sheets'!J619</f>
        <v>0</v>
      </c>
      <c r="I8" s="86"/>
      <c r="J8" s="91">
        <f>'Data Input Sheets'!L619</f>
        <v>0</v>
      </c>
      <c r="K8" s="86"/>
      <c r="L8" s="91">
        <f>'Data Input Sheets'!N619</f>
        <v>0</v>
      </c>
    </row>
    <row r="9" spans="1:12" s="37" customFormat="1" ht="14.25" customHeight="1">
      <c r="A9" s="13"/>
      <c r="B9" s="13" t="str">
        <f>'Data Input Sheets'!D621</f>
        <v>Medical Equipment</v>
      </c>
      <c r="D9" s="89">
        <f>'Data Input Sheets'!F627</f>
        <v>0</v>
      </c>
      <c r="E9" s="13"/>
      <c r="F9" s="89">
        <f>'Data Input Sheets'!H627</f>
        <v>0</v>
      </c>
      <c r="G9" s="13"/>
      <c r="H9" s="89">
        <f>'Data Input Sheets'!J627</f>
        <v>0</v>
      </c>
      <c r="I9" s="13"/>
      <c r="J9" s="89">
        <f>'Data Input Sheets'!L627</f>
        <v>0</v>
      </c>
      <c r="K9" s="13"/>
      <c r="L9" s="89">
        <f>'Data Input Sheets'!N627</f>
        <v>0</v>
      </c>
    </row>
    <row r="10" spans="1:12" s="37" customFormat="1" ht="14.25" customHeight="1">
      <c r="A10" s="13"/>
      <c r="B10" s="13" t="str">
        <f>'Data Input Sheets'!D633</f>
        <v>Medical Equipment Repair and Maintenance</v>
      </c>
      <c r="D10" s="89">
        <f>'Data Input Sheets'!F639</f>
        <v>0</v>
      </c>
      <c r="E10" s="13"/>
      <c r="F10" s="89">
        <f>'Data Input Sheets'!H639</f>
        <v>0</v>
      </c>
      <c r="G10" s="13"/>
      <c r="H10" s="89">
        <f>'Data Input Sheets'!J639</f>
        <v>0</v>
      </c>
      <c r="I10" s="13"/>
      <c r="J10" s="89">
        <f>'Data Input Sheets'!L639</f>
        <v>0</v>
      </c>
      <c r="K10" s="13"/>
      <c r="L10" s="89">
        <f>'Data Input Sheets'!N639</f>
        <v>0</v>
      </c>
    </row>
    <row r="11" spans="2:12" ht="15" customHeight="1">
      <c r="B11" s="13" t="str">
        <f>'Data Input Sheets'!D641</f>
        <v>Uniforms</v>
      </c>
      <c r="D11" s="89">
        <f>'Data Input Sheets'!F644</f>
        <v>0</v>
      </c>
      <c r="E11" s="89"/>
      <c r="F11" s="89">
        <f>'Data Input Sheets'!H644</f>
        <v>0</v>
      </c>
      <c r="G11" s="89"/>
      <c r="H11" s="89">
        <f>'Data Input Sheets'!J644</f>
        <v>0</v>
      </c>
      <c r="I11" s="89"/>
      <c r="J11" s="89">
        <f>'Data Input Sheets'!L644</f>
        <v>0</v>
      </c>
      <c r="K11" s="89"/>
      <c r="L11" s="89">
        <f>'Data Input Sheets'!N644</f>
        <v>0</v>
      </c>
    </row>
    <row r="12" spans="1:12" s="37" customFormat="1" ht="14.25" customHeight="1">
      <c r="A12" s="13"/>
      <c r="B12" s="13"/>
      <c r="D12" s="93"/>
      <c r="E12" s="13"/>
      <c r="F12" s="93"/>
      <c r="G12" s="13"/>
      <c r="H12" s="93"/>
      <c r="I12" s="13"/>
      <c r="J12" s="93"/>
      <c r="K12" s="13"/>
      <c r="L12" s="93"/>
    </row>
    <row r="14" spans="1:12" ht="14.25" customHeight="1" thickBot="1">
      <c r="A14" s="78"/>
      <c r="B14" s="82" t="s">
        <v>242</v>
      </c>
      <c r="C14" s="82"/>
      <c r="D14" s="216">
        <f>SUM(D8:D13)</f>
        <v>0</v>
      </c>
      <c r="E14" s="51"/>
      <c r="F14" s="216">
        <f>SUM(F8:F13)</f>
        <v>0</v>
      </c>
      <c r="G14" s="51"/>
      <c r="H14" s="216">
        <f>SUM(H8:H13)</f>
        <v>0</v>
      </c>
      <c r="I14" s="51"/>
      <c r="J14" s="216">
        <f>SUM(J8:J13)</f>
        <v>0</v>
      </c>
      <c r="K14" s="51"/>
      <c r="L14" s="216">
        <f>SUM(L8:L13)</f>
        <v>0</v>
      </c>
    </row>
    <row r="15" spans="4:12" ht="13.5" thickTop="1">
      <c r="D15" s="230" t="s">
        <v>808</v>
      </c>
      <c r="F15" s="230" t="s">
        <v>808</v>
      </c>
      <c r="H15" s="230" t="s">
        <v>808</v>
      </c>
      <c r="J15" s="230" t="s">
        <v>808</v>
      </c>
      <c r="L15" s="230" t="s">
        <v>808</v>
      </c>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T178"/>
  <sheetViews>
    <sheetView showGridLines="0" zoomScalePageLayoutView="0" workbookViewId="0" topLeftCell="A1">
      <selection activeCell="Q32" sqref="Q32"/>
    </sheetView>
  </sheetViews>
  <sheetFormatPr defaultColWidth="9.140625" defaultRowHeight="13.5"/>
  <cols>
    <col min="1" max="1" width="13.140625" style="13" customWidth="1"/>
    <col min="2" max="2" width="5.421875" style="13" customWidth="1"/>
    <col min="3" max="3" width="3.7109375" style="47" customWidth="1"/>
    <col min="4" max="4" width="4.140625" style="13" customWidth="1"/>
    <col min="5" max="5" width="3.140625" style="13" customWidth="1"/>
    <col min="6" max="6" width="11.421875" style="13" customWidth="1"/>
    <col min="7" max="7" width="5.57421875" style="13" bestFit="1" customWidth="1"/>
    <col min="8" max="8" width="1.7109375" style="13" customWidth="1"/>
    <col min="9" max="9" width="23.28125" style="13" customWidth="1"/>
    <col min="10" max="10" width="2.140625" style="13" customWidth="1"/>
    <col min="11" max="11" width="13.7109375" style="13" customWidth="1"/>
    <col min="12" max="13" width="4.8515625" style="13" customWidth="1"/>
    <col min="14" max="14" width="3.7109375" style="110" customWidth="1"/>
    <col min="15" max="15" width="2.140625" style="13" customWidth="1"/>
    <col min="16" max="16384" width="9.140625" style="13" customWidth="1"/>
  </cols>
  <sheetData>
    <row r="1" spans="3:14" ht="15.75">
      <c r="C1" s="34" t="s">
        <v>281</v>
      </c>
      <c r="D1" s="34"/>
      <c r="E1" s="2"/>
      <c r="F1" s="2"/>
      <c r="G1" s="2"/>
      <c r="H1" s="2"/>
      <c r="I1" s="2"/>
      <c r="J1" s="2"/>
      <c r="K1" s="2"/>
      <c r="L1" s="2"/>
      <c r="M1" s="2"/>
      <c r="N1" s="185"/>
    </row>
    <row r="2" spans="3:14" ht="15.75">
      <c r="C2" s="34" t="s">
        <v>606</v>
      </c>
      <c r="D2" s="34"/>
      <c r="E2" s="2"/>
      <c r="F2" s="2"/>
      <c r="G2" s="2"/>
      <c r="H2" s="2"/>
      <c r="I2" s="2"/>
      <c r="J2" s="2"/>
      <c r="K2" s="2"/>
      <c r="L2" s="2"/>
      <c r="M2" s="2"/>
      <c r="N2" s="185"/>
    </row>
    <row r="3" spans="3:14" ht="15.75">
      <c r="C3" s="34" t="s">
        <v>644</v>
      </c>
      <c r="D3" s="34"/>
      <c r="E3" s="2"/>
      <c r="F3" s="2"/>
      <c r="G3" s="2"/>
      <c r="H3" s="2"/>
      <c r="I3" s="2"/>
      <c r="J3" s="2"/>
      <c r="K3" s="2"/>
      <c r="L3" s="2"/>
      <c r="M3" s="2"/>
      <c r="N3" s="185"/>
    </row>
    <row r="4" spans="3:14" ht="14.25" customHeight="1">
      <c r="C4" s="34"/>
      <c r="D4" s="34"/>
      <c r="E4" s="2"/>
      <c r="F4" s="2"/>
      <c r="G4" s="2"/>
      <c r="H4" s="2"/>
      <c r="I4" s="2"/>
      <c r="J4" s="2"/>
      <c r="K4" s="2"/>
      <c r="L4" s="2"/>
      <c r="M4" s="2"/>
      <c r="N4" s="185"/>
    </row>
    <row r="5" spans="3:14" ht="14.25" customHeight="1">
      <c r="C5" s="34"/>
      <c r="D5" s="34"/>
      <c r="E5" s="2"/>
      <c r="F5" s="2"/>
      <c r="G5" s="2"/>
      <c r="H5" s="2"/>
      <c r="I5" s="2"/>
      <c r="J5" s="2"/>
      <c r="K5" s="2"/>
      <c r="L5" s="2"/>
      <c r="M5" s="2"/>
      <c r="N5" s="185"/>
    </row>
    <row r="6" spans="1:17" ht="14.25" customHeight="1">
      <c r="A6" s="38" t="s">
        <v>417</v>
      </c>
      <c r="B6" s="58"/>
      <c r="C6" s="360"/>
      <c r="D6" s="113"/>
      <c r="E6" s="113"/>
      <c r="F6" s="113"/>
      <c r="G6" s="58"/>
      <c r="H6" s="113"/>
      <c r="I6" s="113"/>
      <c r="J6" s="113"/>
      <c r="K6" s="113"/>
      <c r="L6" s="58"/>
      <c r="M6" s="58"/>
      <c r="N6" s="58"/>
      <c r="O6" s="58"/>
      <c r="P6" s="58"/>
      <c r="Q6" s="110"/>
    </row>
    <row r="7" spans="1:17" ht="14.25" customHeight="1">
      <c r="A7" s="38" t="s">
        <v>418</v>
      </c>
      <c r="B7" s="58"/>
      <c r="C7" s="360"/>
      <c r="D7" s="113"/>
      <c r="E7" s="113"/>
      <c r="F7" s="113"/>
      <c r="G7" s="58"/>
      <c r="H7" s="113"/>
      <c r="I7" s="113"/>
      <c r="J7" s="113"/>
      <c r="K7" s="113"/>
      <c r="L7" s="58"/>
      <c r="M7" s="58"/>
      <c r="N7" s="58"/>
      <c r="O7" s="58"/>
      <c r="P7" s="58"/>
      <c r="Q7" s="110"/>
    </row>
    <row r="8" spans="1:17" ht="14.25" customHeight="1">
      <c r="A8" s="38" t="s">
        <v>56</v>
      </c>
      <c r="B8" s="58"/>
      <c r="C8" s="360"/>
      <c r="D8" s="113"/>
      <c r="E8" s="113"/>
      <c r="F8" s="113"/>
      <c r="G8" s="58"/>
      <c r="H8" s="113"/>
      <c r="I8" s="113"/>
      <c r="J8" s="113"/>
      <c r="K8" s="113"/>
      <c r="L8" s="58"/>
      <c r="M8" s="58"/>
      <c r="N8" s="58"/>
      <c r="O8" s="58"/>
      <c r="P8" s="58"/>
      <c r="Q8" s="110"/>
    </row>
    <row r="9" spans="1:17" ht="14.25" customHeight="1">
      <c r="A9" s="38" t="s">
        <v>58</v>
      </c>
      <c r="B9" s="58"/>
      <c r="C9" s="360"/>
      <c r="D9" s="113"/>
      <c r="E9" s="113"/>
      <c r="F9" s="113"/>
      <c r="G9" s="58"/>
      <c r="H9" s="113"/>
      <c r="I9" s="113"/>
      <c r="J9" s="113"/>
      <c r="K9" s="113"/>
      <c r="L9" s="58"/>
      <c r="M9" s="58"/>
      <c r="N9" s="58"/>
      <c r="O9" s="58"/>
      <c r="P9" s="58"/>
      <c r="Q9" s="110"/>
    </row>
    <row r="10" spans="1:20" s="37" customFormat="1" ht="14.25" customHeight="1">
      <c r="A10" s="38" t="s">
        <v>57</v>
      </c>
      <c r="B10" s="58"/>
      <c r="C10" s="360"/>
      <c r="D10" s="113"/>
      <c r="E10" s="113"/>
      <c r="F10" s="113"/>
      <c r="G10" s="58"/>
      <c r="H10" s="113"/>
      <c r="I10" s="113"/>
      <c r="J10" s="113"/>
      <c r="K10" s="113"/>
      <c r="L10" s="58"/>
      <c r="M10" s="58"/>
      <c r="N10" s="58"/>
      <c r="O10" s="58"/>
      <c r="P10" s="58"/>
      <c r="Q10" s="110"/>
      <c r="R10" s="13"/>
      <c r="S10" s="13"/>
      <c r="T10" s="13"/>
    </row>
    <row r="11" spans="1:17" ht="14.25" customHeight="1">
      <c r="A11" s="38"/>
      <c r="B11" s="58"/>
      <c r="C11" s="360"/>
      <c r="D11" s="113"/>
      <c r="E11" s="113"/>
      <c r="F11" s="113"/>
      <c r="G11" s="58"/>
      <c r="H11" s="113"/>
      <c r="I11" s="113"/>
      <c r="J11" s="113"/>
      <c r="K11" s="113"/>
      <c r="L11" s="58"/>
      <c r="M11" s="58"/>
      <c r="N11" s="58"/>
      <c r="O11" s="58"/>
      <c r="P11" s="58"/>
      <c r="Q11" s="110"/>
    </row>
    <row r="12" spans="1:17" ht="14.25" customHeight="1">
      <c r="A12" s="13" t="s">
        <v>419</v>
      </c>
      <c r="B12" s="58"/>
      <c r="C12" s="360"/>
      <c r="D12" s="113"/>
      <c r="E12" s="113"/>
      <c r="F12" s="113"/>
      <c r="G12" s="58"/>
      <c r="H12" s="113"/>
      <c r="I12" s="113"/>
      <c r="J12" s="113"/>
      <c r="K12" s="113"/>
      <c r="L12" s="58"/>
      <c r="M12" s="58"/>
      <c r="N12" s="58"/>
      <c r="O12" s="58"/>
      <c r="P12" s="58"/>
      <c r="Q12" s="110"/>
    </row>
    <row r="13" spans="1:20" s="37" customFormat="1" ht="14.25" customHeight="1">
      <c r="A13" s="13" t="s">
        <v>670</v>
      </c>
      <c r="B13" s="58"/>
      <c r="C13" s="360"/>
      <c r="D13" s="113"/>
      <c r="E13" s="113"/>
      <c r="F13" s="113"/>
      <c r="G13" s="58"/>
      <c r="H13" s="113"/>
      <c r="I13" s="113"/>
      <c r="J13" s="113"/>
      <c r="K13" s="113"/>
      <c r="L13" s="58"/>
      <c r="M13" s="58"/>
      <c r="N13" s="58"/>
      <c r="O13" s="58"/>
      <c r="P13" s="58"/>
      <c r="Q13" s="110"/>
      <c r="R13" s="13"/>
      <c r="S13" s="13"/>
      <c r="T13" s="13"/>
    </row>
    <row r="14" spans="1:17" ht="14.25" customHeight="1">
      <c r="A14" s="13" t="s">
        <v>42</v>
      </c>
      <c r="B14" s="58"/>
      <c r="C14" s="360"/>
      <c r="D14" s="113"/>
      <c r="E14" s="113"/>
      <c r="F14" s="113"/>
      <c r="G14" s="58"/>
      <c r="H14" s="113"/>
      <c r="I14" s="113"/>
      <c r="J14" s="113"/>
      <c r="K14" s="113"/>
      <c r="L14" s="58"/>
      <c r="M14" s="58"/>
      <c r="N14" s="58"/>
      <c r="O14" s="58"/>
      <c r="P14" s="58"/>
      <c r="Q14" s="110"/>
    </row>
    <row r="15" spans="1:20" s="37" customFormat="1" ht="14.25" customHeight="1">
      <c r="A15" s="13" t="s">
        <v>420</v>
      </c>
      <c r="B15" s="58"/>
      <c r="C15" s="360"/>
      <c r="D15" s="113"/>
      <c r="E15" s="113"/>
      <c r="F15" s="113"/>
      <c r="G15" s="58"/>
      <c r="H15" s="113"/>
      <c r="I15" s="113"/>
      <c r="J15" s="113"/>
      <c r="K15" s="113"/>
      <c r="L15" s="58"/>
      <c r="M15" s="58"/>
      <c r="N15" s="58"/>
      <c r="O15" s="58"/>
      <c r="P15" s="58"/>
      <c r="Q15" s="110"/>
      <c r="R15" s="13"/>
      <c r="S15" s="13"/>
      <c r="T15" s="13"/>
    </row>
    <row r="16" spans="1:17" ht="14.25" customHeight="1">
      <c r="A16" s="13" t="s">
        <v>43</v>
      </c>
      <c r="B16" s="58"/>
      <c r="C16" s="360"/>
      <c r="D16" s="113"/>
      <c r="E16" s="113"/>
      <c r="F16" s="113"/>
      <c r="G16" s="58"/>
      <c r="H16" s="113"/>
      <c r="I16" s="113"/>
      <c r="J16" s="113"/>
      <c r="K16" s="113"/>
      <c r="L16" s="58"/>
      <c r="M16" s="58"/>
      <c r="N16" s="58"/>
      <c r="O16" s="58"/>
      <c r="P16" s="58"/>
      <c r="Q16" s="110"/>
    </row>
    <row r="17" spans="1:17" ht="14.25" customHeight="1">
      <c r="A17" s="308" t="s">
        <v>304</v>
      </c>
      <c r="B17" s="58"/>
      <c r="C17" s="360"/>
      <c r="D17" s="113"/>
      <c r="E17" s="113"/>
      <c r="F17" s="113"/>
      <c r="G17" s="58"/>
      <c r="H17" s="113"/>
      <c r="I17" s="113"/>
      <c r="J17" s="113"/>
      <c r="K17" s="113"/>
      <c r="L17" s="58"/>
      <c r="M17" s="58"/>
      <c r="N17" s="58"/>
      <c r="O17" s="58"/>
      <c r="P17" s="58"/>
      <c r="Q17" s="110"/>
    </row>
    <row r="18" spans="1:17" ht="14.25" customHeight="1">
      <c r="A18" s="308" t="s">
        <v>44</v>
      </c>
      <c r="B18" s="58"/>
      <c r="C18" s="360"/>
      <c r="D18" s="113"/>
      <c r="E18" s="113"/>
      <c r="F18" s="113"/>
      <c r="G18" s="58"/>
      <c r="H18" s="113"/>
      <c r="I18" s="113"/>
      <c r="J18" s="113"/>
      <c r="K18" s="113"/>
      <c r="L18" s="58"/>
      <c r="M18" s="58"/>
      <c r="N18" s="58"/>
      <c r="O18" s="58"/>
      <c r="P18" s="58"/>
      <c r="Q18" s="110"/>
    </row>
    <row r="19" spans="1:17" ht="14.25" customHeight="1">
      <c r="A19" s="308" t="s">
        <v>305</v>
      </c>
      <c r="B19" s="58"/>
      <c r="C19" s="360"/>
      <c r="D19" s="113"/>
      <c r="E19" s="113"/>
      <c r="F19" s="113"/>
      <c r="G19" s="58"/>
      <c r="H19" s="113"/>
      <c r="I19" s="113"/>
      <c r="J19" s="113"/>
      <c r="K19" s="113"/>
      <c r="L19" s="58"/>
      <c r="M19" s="58"/>
      <c r="N19" s="58"/>
      <c r="O19" s="58"/>
      <c r="P19" s="58"/>
      <c r="Q19" s="110"/>
    </row>
    <row r="20" spans="1:17" ht="14.25" customHeight="1">
      <c r="A20" s="308" t="s">
        <v>306</v>
      </c>
      <c r="B20" s="58"/>
      <c r="C20" s="360"/>
      <c r="D20" s="113"/>
      <c r="E20" s="113"/>
      <c r="F20" s="113"/>
      <c r="G20" s="58"/>
      <c r="H20" s="113"/>
      <c r="I20" s="113"/>
      <c r="J20" s="113"/>
      <c r="K20" s="113"/>
      <c r="L20" s="58"/>
      <c r="M20" s="58"/>
      <c r="N20" s="58"/>
      <c r="O20" s="58"/>
      <c r="P20" s="58"/>
      <c r="Q20" s="110"/>
    </row>
    <row r="21" spans="1:17" ht="14.25" customHeight="1">
      <c r="A21" s="224"/>
      <c r="B21" s="58"/>
      <c r="C21" s="360"/>
      <c r="D21" s="113"/>
      <c r="E21" s="113"/>
      <c r="F21" s="113"/>
      <c r="G21" s="58"/>
      <c r="H21" s="113"/>
      <c r="I21" s="113"/>
      <c r="J21" s="113"/>
      <c r="K21" s="113"/>
      <c r="L21" s="58"/>
      <c r="M21" s="58"/>
      <c r="N21" s="58"/>
      <c r="O21" s="58"/>
      <c r="P21" s="58"/>
      <c r="Q21" s="110"/>
    </row>
    <row r="22" spans="1:17" ht="14.25" customHeight="1">
      <c r="A22" s="13" t="s">
        <v>416</v>
      </c>
      <c r="B22" s="58"/>
      <c r="C22" s="360"/>
      <c r="D22" s="113"/>
      <c r="E22" s="113"/>
      <c r="F22" s="113"/>
      <c r="G22" s="58"/>
      <c r="H22" s="113"/>
      <c r="I22" s="113"/>
      <c r="J22" s="113"/>
      <c r="K22" s="113"/>
      <c r="L22" s="58"/>
      <c r="M22" s="58"/>
      <c r="N22" s="58"/>
      <c r="O22" s="58"/>
      <c r="P22" s="58"/>
      <c r="Q22" s="110"/>
    </row>
    <row r="23" spans="1:17" ht="14.25" customHeight="1">
      <c r="A23" s="13" t="s">
        <v>45</v>
      </c>
      <c r="B23" s="58"/>
      <c r="C23" s="360"/>
      <c r="D23" s="113"/>
      <c r="E23" s="113"/>
      <c r="F23" s="113"/>
      <c r="G23" s="58"/>
      <c r="H23" s="113"/>
      <c r="I23" s="113"/>
      <c r="J23" s="113"/>
      <c r="K23" s="113"/>
      <c r="L23" s="58"/>
      <c r="M23" s="58"/>
      <c r="N23" s="58"/>
      <c r="O23" s="58"/>
      <c r="P23" s="58"/>
      <c r="Q23" s="110"/>
    </row>
    <row r="24" spans="1:17" ht="14.25" customHeight="1">
      <c r="A24" s="309" t="s">
        <v>710</v>
      </c>
      <c r="B24" s="58"/>
      <c r="C24" s="225"/>
      <c r="D24" s="113"/>
      <c r="E24" s="113"/>
      <c r="F24" s="113"/>
      <c r="G24" s="58"/>
      <c r="H24" s="113"/>
      <c r="I24" s="113"/>
      <c r="J24" s="113"/>
      <c r="K24" s="113"/>
      <c r="L24" s="58"/>
      <c r="M24" s="58"/>
      <c r="N24" s="58"/>
      <c r="O24" s="58"/>
      <c r="P24" s="58"/>
      <c r="Q24" s="110"/>
    </row>
    <row r="25" spans="1:17" ht="14.25" customHeight="1">
      <c r="A25" s="309" t="s">
        <v>317</v>
      </c>
      <c r="B25" s="58"/>
      <c r="C25" s="225"/>
      <c r="D25" s="113"/>
      <c r="E25" s="113"/>
      <c r="F25" s="113"/>
      <c r="G25" s="58"/>
      <c r="H25" s="113"/>
      <c r="I25" s="113"/>
      <c r="J25" s="113"/>
      <c r="K25" s="113"/>
      <c r="L25" s="58"/>
      <c r="M25" s="58"/>
      <c r="N25" s="58"/>
      <c r="O25" s="58"/>
      <c r="P25" s="58"/>
      <c r="Q25" s="110"/>
    </row>
    <row r="26" spans="1:17" ht="14.25" customHeight="1">
      <c r="A26" s="309" t="s">
        <v>318</v>
      </c>
      <c r="B26" s="58"/>
      <c r="C26" s="225"/>
      <c r="D26" s="113"/>
      <c r="E26" s="113"/>
      <c r="F26" s="113"/>
      <c r="G26" s="58"/>
      <c r="H26" s="113"/>
      <c r="I26" s="113"/>
      <c r="J26" s="113"/>
      <c r="K26" s="113"/>
      <c r="L26" s="58"/>
      <c r="M26" s="58"/>
      <c r="N26" s="58"/>
      <c r="O26" s="58"/>
      <c r="P26" s="58"/>
      <c r="Q26" s="110"/>
    </row>
    <row r="27" spans="1:17" ht="14.25" customHeight="1">
      <c r="A27" s="309" t="s">
        <v>319</v>
      </c>
      <c r="B27" s="58"/>
      <c r="C27" s="225"/>
      <c r="D27" s="113"/>
      <c r="E27" s="113"/>
      <c r="F27" s="113"/>
      <c r="G27" s="58"/>
      <c r="H27" s="113"/>
      <c r="I27" s="113"/>
      <c r="J27" s="113"/>
      <c r="K27" s="113"/>
      <c r="L27" s="58"/>
      <c r="M27" s="58"/>
      <c r="N27" s="58"/>
      <c r="O27" s="58"/>
      <c r="P27" s="58"/>
      <c r="Q27" s="110"/>
    </row>
    <row r="28" spans="1:17" ht="14.25" customHeight="1">
      <c r="A28" s="309" t="s">
        <v>46</v>
      </c>
      <c r="B28" s="58"/>
      <c r="C28" s="225"/>
      <c r="D28" s="113"/>
      <c r="E28" s="113"/>
      <c r="F28" s="113"/>
      <c r="G28" s="58"/>
      <c r="H28" s="113"/>
      <c r="I28" s="113"/>
      <c r="J28" s="113"/>
      <c r="K28" s="113"/>
      <c r="L28" s="58"/>
      <c r="M28" s="58"/>
      <c r="N28" s="58"/>
      <c r="O28" s="58"/>
      <c r="P28" s="58"/>
      <c r="Q28" s="110"/>
    </row>
    <row r="29" spans="1:17" ht="14.25" customHeight="1">
      <c r="A29" s="309"/>
      <c r="B29" s="58"/>
      <c r="C29" s="225"/>
      <c r="D29" s="113"/>
      <c r="E29" s="113"/>
      <c r="F29" s="113"/>
      <c r="G29" s="58"/>
      <c r="H29" s="113"/>
      <c r="I29" s="113"/>
      <c r="J29" s="113"/>
      <c r="K29" s="113"/>
      <c r="L29" s="58"/>
      <c r="M29" s="58"/>
      <c r="N29" s="58"/>
      <c r="O29" s="58"/>
      <c r="P29" s="58"/>
      <c r="Q29" s="110"/>
    </row>
    <row r="30" spans="1:20" s="37" customFormat="1" ht="14.25" customHeight="1">
      <c r="A30" s="224" t="s">
        <v>423</v>
      </c>
      <c r="B30" s="58"/>
      <c r="C30" s="360"/>
      <c r="D30" s="113"/>
      <c r="E30" s="113"/>
      <c r="F30" s="113"/>
      <c r="G30" s="58"/>
      <c r="H30" s="113"/>
      <c r="I30" s="113"/>
      <c r="J30" s="113"/>
      <c r="K30" s="113"/>
      <c r="L30" s="58"/>
      <c r="M30" s="58"/>
      <c r="N30" s="58"/>
      <c r="O30" s="58"/>
      <c r="P30" s="58"/>
      <c r="Q30" s="110"/>
      <c r="R30" s="13"/>
      <c r="S30" s="13"/>
      <c r="T30" s="13"/>
    </row>
    <row r="31" spans="1:20" s="37" customFormat="1" ht="14.25" customHeight="1">
      <c r="A31" s="224" t="s">
        <v>421</v>
      </c>
      <c r="B31" s="58"/>
      <c r="C31" s="360"/>
      <c r="D31" s="113"/>
      <c r="E31" s="113"/>
      <c r="F31" s="113"/>
      <c r="G31" s="58"/>
      <c r="H31" s="113"/>
      <c r="I31" s="113"/>
      <c r="J31" s="113"/>
      <c r="K31" s="113"/>
      <c r="L31" s="58"/>
      <c r="M31" s="58"/>
      <c r="N31" s="58"/>
      <c r="O31" s="58"/>
      <c r="P31" s="58"/>
      <c r="Q31" s="110"/>
      <c r="R31" s="13"/>
      <c r="S31" s="13"/>
      <c r="T31" s="13"/>
    </row>
    <row r="32" spans="3:12" ht="14.25" customHeight="1">
      <c r="C32" s="95"/>
      <c r="K32" s="116"/>
      <c r="L32" s="2"/>
    </row>
    <row r="33" spans="1:15" s="35" customFormat="1" ht="14.25" customHeight="1">
      <c r="A33" s="333" t="s">
        <v>283</v>
      </c>
      <c r="B33" s="58"/>
      <c r="C33" s="225"/>
      <c r="D33" s="113"/>
      <c r="E33" s="113"/>
      <c r="F33" s="113"/>
      <c r="G33" s="319"/>
      <c r="H33" s="113"/>
      <c r="I33" s="113"/>
      <c r="J33" s="113"/>
      <c r="K33" s="113"/>
      <c r="L33" s="110"/>
      <c r="M33" s="110"/>
      <c r="N33" s="110"/>
      <c r="O33" s="58"/>
    </row>
    <row r="34" spans="1:15" ht="14.25" customHeight="1">
      <c r="A34" s="38" t="s">
        <v>47</v>
      </c>
      <c r="B34" s="58"/>
      <c r="C34" s="360"/>
      <c r="D34" s="113"/>
      <c r="E34" s="113"/>
      <c r="F34" s="113"/>
      <c r="G34" s="319"/>
      <c r="H34" s="113"/>
      <c r="I34" s="113"/>
      <c r="J34" s="113"/>
      <c r="K34" s="113"/>
      <c r="L34" s="58"/>
      <c r="M34" s="58"/>
      <c r="N34" s="58"/>
      <c r="O34" s="58"/>
    </row>
    <row r="35" spans="1:14" ht="14.25" customHeight="1">
      <c r="A35" s="38" t="s">
        <v>48</v>
      </c>
      <c r="C35" s="13"/>
      <c r="N35" s="13"/>
    </row>
    <row r="36" spans="1:14" ht="14.25" customHeight="1">
      <c r="A36" s="38" t="s">
        <v>614</v>
      </c>
      <c r="C36" s="13"/>
      <c r="N36" s="13"/>
    </row>
    <row r="37" spans="1:14" ht="14.25" customHeight="1">
      <c r="A37" s="38" t="s">
        <v>422</v>
      </c>
      <c r="C37" s="13"/>
      <c r="N37" s="13"/>
    </row>
    <row r="38" spans="1:14" ht="14.25" customHeight="1">
      <c r="A38" s="38" t="s">
        <v>49</v>
      </c>
      <c r="C38" s="13"/>
      <c r="N38" s="13"/>
    </row>
    <row r="39" spans="1:14" ht="14.25" customHeight="1">
      <c r="A39" s="38" t="s">
        <v>50</v>
      </c>
      <c r="C39" s="13"/>
      <c r="N39" s="13"/>
    </row>
    <row r="40" spans="1:14" ht="14.25" customHeight="1">
      <c r="A40" s="38" t="s">
        <v>618</v>
      </c>
      <c r="C40" s="13"/>
      <c r="N40" s="13"/>
    </row>
    <row r="41" spans="11:12" ht="12.75">
      <c r="K41" s="116"/>
      <c r="L41" s="2"/>
    </row>
    <row r="42" spans="11:12" ht="12.75">
      <c r="K42" s="116"/>
      <c r="L42" s="2"/>
    </row>
    <row r="43" spans="11:12" ht="12.75">
      <c r="K43" s="116"/>
      <c r="L43" s="2"/>
    </row>
    <row r="44" spans="11:12" ht="12.75">
      <c r="K44" s="116"/>
      <c r="L44" s="2"/>
    </row>
    <row r="45" spans="11:12" ht="12.75">
      <c r="K45" s="116"/>
      <c r="L45" s="2"/>
    </row>
    <row r="46" spans="11:12" ht="12.75">
      <c r="K46" s="116"/>
      <c r="L46" s="2"/>
    </row>
    <row r="47" spans="11:12" ht="12.75">
      <c r="K47" s="116"/>
      <c r="L47" s="2"/>
    </row>
    <row r="48" spans="11:12" ht="12.75">
      <c r="K48" s="116"/>
      <c r="L48" s="2"/>
    </row>
    <row r="49" spans="11:12" ht="12.75">
      <c r="K49" s="116"/>
      <c r="L49" s="2"/>
    </row>
    <row r="50" spans="11:12" ht="12.75">
      <c r="K50" s="116"/>
      <c r="L50" s="2"/>
    </row>
    <row r="51" spans="11:12" ht="12.75">
      <c r="K51" s="116"/>
      <c r="L51" s="2"/>
    </row>
    <row r="52" spans="11:12" ht="12.75">
      <c r="K52" s="116"/>
      <c r="L52" s="2"/>
    </row>
    <row r="53" spans="11:12" ht="12.75">
      <c r="K53" s="116"/>
      <c r="L53" s="2"/>
    </row>
    <row r="54" spans="11:12" ht="12.75">
      <c r="K54" s="116"/>
      <c r="L54" s="2"/>
    </row>
    <row r="55" spans="11:12" ht="12.75">
      <c r="K55" s="116"/>
      <c r="L55" s="2"/>
    </row>
    <row r="56" spans="11:12" ht="12.75">
      <c r="K56" s="116"/>
      <c r="L56" s="2"/>
    </row>
    <row r="57" spans="11:12" ht="12.75">
      <c r="K57" s="116"/>
      <c r="L57" s="2"/>
    </row>
    <row r="58" spans="11:12" ht="12.75">
      <c r="K58" s="116"/>
      <c r="L58" s="2"/>
    </row>
    <row r="59" spans="11:12" ht="12.75">
      <c r="K59" s="116"/>
      <c r="L59" s="2"/>
    </row>
    <row r="60" spans="11:12" ht="12.75">
      <c r="K60" s="116"/>
      <c r="L60" s="2"/>
    </row>
    <row r="61" spans="11:12" ht="12.75">
      <c r="K61" s="116"/>
      <c r="L61" s="2"/>
    </row>
    <row r="62" spans="11:12" ht="12.75">
      <c r="K62" s="116"/>
      <c r="L62" s="2"/>
    </row>
    <row r="63" spans="11:12" ht="12.75">
      <c r="K63" s="116"/>
      <c r="L63" s="2"/>
    </row>
    <row r="64" spans="11:12" ht="12.75">
      <c r="K64" s="116"/>
      <c r="L64" s="2"/>
    </row>
    <row r="65" spans="11:12" ht="12.75">
      <c r="K65" s="116"/>
      <c r="L65" s="2"/>
    </row>
    <row r="66" spans="11:12" ht="12.75">
      <c r="K66" s="116"/>
      <c r="L66" s="2"/>
    </row>
    <row r="67" spans="11:12" ht="12.75">
      <c r="K67" s="116"/>
      <c r="L67" s="2"/>
    </row>
    <row r="68" spans="11:12" ht="12.75">
      <c r="K68" s="116"/>
      <c r="L68" s="2"/>
    </row>
    <row r="69" spans="11:12" ht="12.75">
      <c r="K69" s="116"/>
      <c r="L69" s="2"/>
    </row>
    <row r="70" spans="11:12" ht="12.75">
      <c r="K70" s="116"/>
      <c r="L70" s="2"/>
    </row>
    <row r="71" spans="11:12" ht="12.75">
      <c r="K71" s="116"/>
      <c r="L71" s="2"/>
    </row>
    <row r="72" spans="11:12" ht="12.75">
      <c r="K72" s="116"/>
      <c r="L72" s="2"/>
    </row>
    <row r="73" spans="11:12" ht="12.75">
      <c r="K73" s="116"/>
      <c r="L73" s="2"/>
    </row>
    <row r="74" spans="11:12" ht="12.75">
      <c r="K74" s="116"/>
      <c r="L74" s="2"/>
    </row>
    <row r="75" spans="11:12" ht="12.75">
      <c r="K75" s="116"/>
      <c r="L75" s="2"/>
    </row>
    <row r="76" spans="11:12" ht="12.75">
      <c r="K76" s="116"/>
      <c r="L76" s="2"/>
    </row>
    <row r="77" spans="11:12" ht="12.75">
      <c r="K77" s="116"/>
      <c r="L77" s="2"/>
    </row>
    <row r="78" spans="11:12" ht="12.75">
      <c r="K78" s="116"/>
      <c r="L78" s="2"/>
    </row>
    <row r="79" spans="11:12" ht="12.75">
      <c r="K79" s="116"/>
      <c r="L79" s="2"/>
    </row>
    <row r="80" spans="11:12" ht="12.75">
      <c r="K80" s="116"/>
      <c r="L80" s="2"/>
    </row>
    <row r="81" spans="11:12" ht="12.75">
      <c r="K81" s="116"/>
      <c r="L81" s="2"/>
    </row>
    <row r="82" spans="11:12" ht="12.75">
      <c r="K82" s="116"/>
      <c r="L82" s="2"/>
    </row>
    <row r="83" spans="11:12" ht="12.75">
      <c r="K83" s="116"/>
      <c r="L83" s="2"/>
    </row>
    <row r="84" spans="11:12" ht="12.75">
      <c r="K84" s="116"/>
      <c r="L84" s="2"/>
    </row>
    <row r="85" spans="11:12" ht="12.75">
      <c r="K85" s="116"/>
      <c r="L85" s="2"/>
    </row>
    <row r="86" spans="11:12" ht="12.75">
      <c r="K86" s="116"/>
      <c r="L86" s="2"/>
    </row>
    <row r="87" spans="11:12" ht="12.75">
      <c r="K87" s="116"/>
      <c r="L87" s="2"/>
    </row>
    <row r="88" spans="11:12" ht="12.75">
      <c r="K88" s="116"/>
      <c r="L88" s="2"/>
    </row>
    <row r="89" spans="11:12" ht="12.75">
      <c r="K89" s="116"/>
      <c r="L89" s="2"/>
    </row>
    <row r="90" spans="11:12" ht="12.75">
      <c r="K90" s="116"/>
      <c r="L90" s="2"/>
    </row>
    <row r="91" spans="11:12" ht="12.75">
      <c r="K91" s="116"/>
      <c r="L91" s="2"/>
    </row>
    <row r="92" spans="11:12" ht="12.75">
      <c r="K92" s="116"/>
      <c r="L92" s="2"/>
    </row>
    <row r="93" spans="11:12" ht="12.75">
      <c r="K93" s="116"/>
      <c r="L93" s="2"/>
    </row>
    <row r="94" spans="11:12" ht="12.75">
      <c r="K94" s="116"/>
      <c r="L94" s="2"/>
    </row>
    <row r="95" spans="11:12" ht="12.75">
      <c r="K95" s="116"/>
      <c r="L95" s="2"/>
    </row>
    <row r="96" spans="11:12" ht="12.75">
      <c r="K96" s="116"/>
      <c r="L96" s="2"/>
    </row>
    <row r="97" spans="11:12" ht="12.75">
      <c r="K97" s="116"/>
      <c r="L97" s="2"/>
    </row>
    <row r="98" spans="11:12" ht="12.75">
      <c r="K98" s="116"/>
      <c r="L98" s="2"/>
    </row>
    <row r="99" spans="11:12" ht="12.75">
      <c r="K99" s="116"/>
      <c r="L99" s="2"/>
    </row>
    <row r="100" spans="11:12" ht="12.75">
      <c r="K100" s="116"/>
      <c r="L100" s="2"/>
    </row>
    <row r="101" spans="11:12" ht="12.75">
      <c r="K101" s="116"/>
      <c r="L101" s="2"/>
    </row>
    <row r="102" spans="11:12" ht="12.75">
      <c r="K102" s="116"/>
      <c r="L102" s="2"/>
    </row>
    <row r="103" spans="11:12" ht="12.75">
      <c r="K103" s="116"/>
      <c r="L103" s="2"/>
    </row>
    <row r="104" spans="11:12" ht="12.75">
      <c r="K104" s="116"/>
      <c r="L104" s="2"/>
    </row>
    <row r="105" spans="11:12" ht="12.75">
      <c r="K105" s="116"/>
      <c r="L105" s="2"/>
    </row>
    <row r="106" spans="11:12" ht="12.75">
      <c r="K106" s="116"/>
      <c r="L106" s="2"/>
    </row>
    <row r="107" spans="11:12" ht="12.75">
      <c r="K107" s="116"/>
      <c r="L107" s="2"/>
    </row>
    <row r="108" spans="11:12" ht="12.75">
      <c r="K108" s="116"/>
      <c r="L108" s="2"/>
    </row>
    <row r="109" spans="11:12" ht="12.75">
      <c r="K109" s="116"/>
      <c r="L109" s="2"/>
    </row>
    <row r="110" spans="11:12" ht="12.75">
      <c r="K110" s="116"/>
      <c r="L110" s="2"/>
    </row>
    <row r="111" spans="11:12" ht="12.75">
      <c r="K111" s="116"/>
      <c r="L111" s="2"/>
    </row>
    <row r="112" spans="11:12" ht="12.75">
      <c r="K112" s="116"/>
      <c r="L112" s="2"/>
    </row>
    <row r="113" spans="11:12" ht="12.75">
      <c r="K113" s="116"/>
      <c r="L113" s="2"/>
    </row>
    <row r="114" spans="11:12" ht="12.75">
      <c r="K114" s="116"/>
      <c r="L114" s="2"/>
    </row>
    <row r="115" spans="11:12" ht="12.75">
      <c r="K115" s="116"/>
      <c r="L115" s="2"/>
    </row>
    <row r="116" spans="11:12" ht="12.75">
      <c r="K116" s="116"/>
      <c r="L116" s="2"/>
    </row>
    <row r="117" spans="11:12" ht="12.75">
      <c r="K117" s="116"/>
      <c r="L117" s="2"/>
    </row>
    <row r="118" spans="11:12" ht="12.75">
      <c r="K118" s="116"/>
      <c r="L118" s="2"/>
    </row>
    <row r="119" spans="11:12" ht="12.75">
      <c r="K119" s="116"/>
      <c r="L119" s="2"/>
    </row>
    <row r="120" spans="11:12" ht="12.75">
      <c r="K120" s="116"/>
      <c r="L120" s="2"/>
    </row>
    <row r="121" spans="11:12" ht="12.75">
      <c r="K121" s="116"/>
      <c r="L121" s="2"/>
    </row>
    <row r="122" spans="11:12" ht="12.75">
      <c r="K122" s="116"/>
      <c r="L122" s="2"/>
    </row>
    <row r="123" spans="11:12" ht="12.75">
      <c r="K123" s="116"/>
      <c r="L123" s="2"/>
    </row>
    <row r="124" spans="11:12" ht="12.75">
      <c r="K124" s="116"/>
      <c r="L124" s="2"/>
    </row>
    <row r="125" spans="11:12" ht="12.75">
      <c r="K125" s="116"/>
      <c r="L125" s="2"/>
    </row>
    <row r="126" spans="11:12" ht="12.75">
      <c r="K126" s="116"/>
      <c r="L126" s="2"/>
    </row>
    <row r="127" spans="11:12" ht="12.75">
      <c r="K127" s="116"/>
      <c r="L127" s="2"/>
    </row>
    <row r="128" spans="11:12" ht="12.75">
      <c r="K128" s="116"/>
      <c r="L128" s="2"/>
    </row>
    <row r="129" spans="11:12" ht="12.75">
      <c r="K129" s="116"/>
      <c r="L129" s="2"/>
    </row>
    <row r="130" spans="11:12" ht="12.75">
      <c r="K130" s="116"/>
      <c r="L130" s="2"/>
    </row>
    <row r="131" spans="11:12" ht="12.75">
      <c r="K131" s="116"/>
      <c r="L131" s="2"/>
    </row>
    <row r="132" spans="11:12" ht="12.75">
      <c r="K132" s="116"/>
      <c r="L132" s="2"/>
    </row>
    <row r="133" spans="11:12" ht="12.75">
      <c r="K133" s="116"/>
      <c r="L133" s="2"/>
    </row>
    <row r="134" spans="11:12" ht="12.75">
      <c r="K134" s="116"/>
      <c r="L134" s="2"/>
    </row>
    <row r="135" spans="11:12" ht="12.75">
      <c r="K135" s="116"/>
      <c r="L135" s="2"/>
    </row>
    <row r="136" spans="11:12" ht="12.75">
      <c r="K136" s="116"/>
      <c r="L136" s="2"/>
    </row>
    <row r="137" spans="11:12" ht="12.75">
      <c r="K137" s="116"/>
      <c r="L137" s="2"/>
    </row>
    <row r="138" spans="11:12" ht="12.75">
      <c r="K138" s="116"/>
      <c r="L138" s="2"/>
    </row>
    <row r="139" spans="11:12" ht="12.75">
      <c r="K139" s="116"/>
      <c r="L139" s="2"/>
    </row>
    <row r="140" spans="11:12" ht="12.75">
      <c r="K140" s="116"/>
      <c r="L140" s="2"/>
    </row>
    <row r="141" spans="11:12" ht="12.75">
      <c r="K141" s="116"/>
      <c r="L141" s="2"/>
    </row>
    <row r="142" spans="11:12" ht="12.75">
      <c r="K142" s="116"/>
      <c r="L142" s="2"/>
    </row>
    <row r="143" spans="11:12" ht="12.75">
      <c r="K143" s="116"/>
      <c r="L143" s="2"/>
    </row>
    <row r="144" spans="11:12" ht="12.75">
      <c r="K144" s="116"/>
      <c r="L144" s="2"/>
    </row>
    <row r="145" spans="11:12" ht="12.75">
      <c r="K145" s="116"/>
      <c r="L145" s="2"/>
    </row>
    <row r="146" spans="11:12" ht="12.75">
      <c r="K146" s="116"/>
      <c r="L146" s="2"/>
    </row>
    <row r="147" spans="11:12" ht="12.75">
      <c r="K147" s="116"/>
      <c r="L147" s="2"/>
    </row>
    <row r="148" spans="11:12" ht="12.75">
      <c r="K148" s="116"/>
      <c r="L148" s="2"/>
    </row>
    <row r="149" spans="11:12" ht="12.75">
      <c r="K149" s="116"/>
      <c r="L149" s="2"/>
    </row>
    <row r="150" spans="11:12" ht="12.75">
      <c r="K150" s="116"/>
      <c r="L150" s="2"/>
    </row>
    <row r="151" spans="11:12" ht="12.75">
      <c r="K151" s="116"/>
      <c r="L151" s="2"/>
    </row>
    <row r="152" spans="11:12" ht="12.75">
      <c r="K152" s="116"/>
      <c r="L152" s="2"/>
    </row>
    <row r="153" spans="11:12" ht="12.75">
      <c r="K153" s="116"/>
      <c r="L153" s="2"/>
    </row>
    <row r="154" spans="11:12" ht="12.75">
      <c r="K154" s="116"/>
      <c r="L154" s="2"/>
    </row>
    <row r="155" spans="11:12" ht="12.75">
      <c r="K155" s="116"/>
      <c r="L155" s="2"/>
    </row>
    <row r="156" spans="11:12" ht="12.75">
      <c r="K156" s="116"/>
      <c r="L156" s="2"/>
    </row>
    <row r="157" spans="11:12" ht="12.75">
      <c r="K157" s="116"/>
      <c r="L157" s="2"/>
    </row>
    <row r="158" spans="11:12" ht="12.75">
      <c r="K158" s="116"/>
      <c r="L158" s="2"/>
    </row>
    <row r="159" spans="11:12" ht="12.75">
      <c r="K159" s="116"/>
      <c r="L159" s="2"/>
    </row>
    <row r="160" spans="11:12" ht="12.75">
      <c r="K160" s="116"/>
      <c r="L160" s="2"/>
    </row>
    <row r="161" spans="11:12" ht="12.75">
      <c r="K161" s="116"/>
      <c r="L161" s="2"/>
    </row>
    <row r="162" spans="11:12" ht="12.75">
      <c r="K162" s="116"/>
      <c r="L162" s="2"/>
    </row>
    <row r="163" spans="11:12" ht="12.75">
      <c r="K163" s="116"/>
      <c r="L163" s="2"/>
    </row>
    <row r="164" spans="11:12" ht="12.75">
      <c r="K164" s="116"/>
      <c r="L164" s="2"/>
    </row>
    <row r="165" spans="11:12" ht="12.75">
      <c r="K165" s="116"/>
      <c r="L165" s="2"/>
    </row>
    <row r="166" spans="11:12" ht="12.75">
      <c r="K166" s="116"/>
      <c r="L166" s="2"/>
    </row>
    <row r="167" spans="11:12" ht="12.75">
      <c r="K167" s="116"/>
      <c r="L167" s="2"/>
    </row>
    <row r="168" spans="11:12" ht="12.75">
      <c r="K168" s="116"/>
      <c r="L168" s="2"/>
    </row>
    <row r="169" spans="11:12" ht="12.75">
      <c r="K169" s="116"/>
      <c r="L169" s="2"/>
    </row>
    <row r="170" spans="11:12" ht="12.75">
      <c r="K170" s="116"/>
      <c r="L170" s="2"/>
    </row>
    <row r="171" spans="11:12" ht="12.75">
      <c r="K171" s="116"/>
      <c r="L171" s="2"/>
    </row>
    <row r="172" spans="11:12" ht="12.75">
      <c r="K172" s="116"/>
      <c r="L172" s="2"/>
    </row>
    <row r="173" spans="11:12" ht="12.75">
      <c r="K173" s="116"/>
      <c r="L173" s="2"/>
    </row>
    <row r="174" spans="11:12" ht="12.75">
      <c r="K174" s="116"/>
      <c r="L174" s="2"/>
    </row>
    <row r="175" spans="11:12" ht="12.75">
      <c r="K175" s="116"/>
      <c r="L175" s="2"/>
    </row>
    <row r="176" spans="11:12" ht="12.75">
      <c r="K176" s="116"/>
      <c r="L176" s="2"/>
    </row>
    <row r="177" spans="11:12" ht="12.75">
      <c r="K177" s="116"/>
      <c r="L177" s="2"/>
    </row>
    <row r="178" spans="11:12" ht="12.75">
      <c r="K178" s="116"/>
      <c r="L178" s="2"/>
    </row>
  </sheetData>
  <sheetProtection/>
  <printOptions horizontalCentered="1"/>
  <pageMargins left="0.75" right="0.31" top="0.9" bottom="0.5" header="0.5" footer="0.17"/>
  <pageSetup fitToHeight="0" horizontalDpi="300" verticalDpi="300" orientation="landscape" scale="86" r:id="rId1"/>
  <headerFooter alignWithMargins="0">
    <oddHeader>&amp;R&amp;A</oddHeader>
    <oddFooter>&amp;C&amp;"Times New Roman,Regular"&amp;P&amp;RCopyright 2004.  American Ambulance Association.  All Rights Reserved.</oddFooter>
  </headerFooter>
</worksheet>
</file>

<file path=xl/worksheets/sheet20.xml><?xml version="1.0" encoding="utf-8"?>
<worksheet xmlns="http://schemas.openxmlformats.org/spreadsheetml/2006/main" xmlns:r="http://schemas.openxmlformats.org/officeDocument/2006/relationships">
  <sheetPr codeName="Sheet39"/>
  <dimension ref="A1:L13"/>
  <sheetViews>
    <sheetView showGridLines="0" zoomScalePageLayoutView="0" workbookViewId="0" topLeftCell="A1">
      <selection activeCell="Q32" sqref="Q32"/>
    </sheetView>
  </sheetViews>
  <sheetFormatPr defaultColWidth="9.140625" defaultRowHeight="13.5"/>
  <cols>
    <col min="1" max="1" width="3.8515625" style="13" customWidth="1"/>
    <col min="2" max="2" width="53.28125" style="13" customWidth="1"/>
    <col min="3" max="3" width="1.7109375" style="13" customWidth="1"/>
    <col min="4" max="4" width="11.57421875" style="13" customWidth="1"/>
    <col min="5" max="5" width="2.7109375" style="13" customWidth="1"/>
    <col min="6" max="6" width="11.57421875" style="13" customWidth="1"/>
    <col min="7" max="7" width="2.7109375" style="13" customWidth="1"/>
    <col min="8" max="8" width="11.57421875" style="13" customWidth="1"/>
    <col min="9" max="9" width="2.7109375" style="13" customWidth="1"/>
    <col min="10" max="10" width="11.57421875" style="13" customWidth="1"/>
    <col min="11" max="11" width="2.7109375" style="13" customWidth="1"/>
    <col min="12" max="12" width="11.2812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1019</v>
      </c>
      <c r="B2" s="2"/>
      <c r="C2" s="2"/>
      <c r="D2" s="2"/>
      <c r="E2" s="2"/>
      <c r="F2" s="2"/>
      <c r="G2" s="2"/>
      <c r="H2" s="2"/>
      <c r="I2" s="2"/>
      <c r="J2" s="2"/>
      <c r="K2" s="2"/>
      <c r="L2" s="2"/>
    </row>
    <row r="3" spans="2:12" ht="12.75">
      <c r="B3" s="2"/>
      <c r="C3" s="2"/>
      <c r="D3" s="2"/>
      <c r="E3" s="2"/>
      <c r="F3" s="2"/>
      <c r="G3" s="2"/>
      <c r="H3" s="2"/>
      <c r="I3" s="2"/>
      <c r="J3" s="2"/>
      <c r="K3" s="2"/>
      <c r="L3" s="2"/>
    </row>
    <row r="4" ht="15" customHeight="1"/>
    <row r="5" spans="1:12" s="37" customFormat="1" ht="15" customHeight="1">
      <c r="A5" s="70"/>
      <c r="B5" s="2"/>
      <c r="C5" s="2"/>
      <c r="D5" s="72" t="s">
        <v>851</v>
      </c>
      <c r="E5" s="72"/>
      <c r="F5" s="72" t="s">
        <v>851</v>
      </c>
      <c r="G5" s="72"/>
      <c r="H5" s="72" t="s">
        <v>851</v>
      </c>
      <c r="I5" s="72"/>
      <c r="J5" s="72" t="s">
        <v>851</v>
      </c>
      <c r="K5" s="72"/>
      <c r="L5" s="72" t="s">
        <v>851</v>
      </c>
    </row>
    <row r="6" spans="2:12" s="37" customFormat="1" ht="15" customHeight="1">
      <c r="B6" s="13"/>
      <c r="C6" s="13"/>
      <c r="D6" s="44">
        <f>'Data Input Sheets'!F41</f>
        <v>2005</v>
      </c>
      <c r="E6" s="72"/>
      <c r="F6" s="44">
        <f>D6+1</f>
        <v>2006</v>
      </c>
      <c r="G6" s="72"/>
      <c r="H6" s="44">
        <f>F6+1</f>
        <v>2007</v>
      </c>
      <c r="I6" s="72"/>
      <c r="J6" s="44">
        <f>H6+1</f>
        <v>2008</v>
      </c>
      <c r="K6" s="72"/>
      <c r="L6" s="44">
        <f>J6+1</f>
        <v>2009</v>
      </c>
    </row>
    <row r="7" spans="2:12" s="37" customFormat="1" ht="15" customHeight="1">
      <c r="B7" s="13"/>
      <c r="C7" s="13"/>
      <c r="D7" s="43"/>
      <c r="E7" s="72"/>
      <c r="F7" s="43"/>
      <c r="G7" s="72"/>
      <c r="H7" s="43"/>
      <c r="I7" s="72"/>
      <c r="J7" s="43"/>
      <c r="K7" s="72"/>
      <c r="L7" s="43"/>
    </row>
    <row r="8" spans="1:12" s="37" customFormat="1" ht="14.25" customHeight="1">
      <c r="A8" s="13"/>
      <c r="B8" s="13" t="str">
        <f>'Data Input Sheets'!D650</f>
        <v>Communications Equipment and Software</v>
      </c>
      <c r="D8" s="91">
        <f>'Data Input Sheets'!F658</f>
        <v>0</v>
      </c>
      <c r="E8" s="86"/>
      <c r="F8" s="91">
        <f>'Data Input Sheets'!H658</f>
        <v>0</v>
      </c>
      <c r="G8" s="86"/>
      <c r="H8" s="91">
        <f>'Data Input Sheets'!J658</f>
        <v>0</v>
      </c>
      <c r="I8" s="86"/>
      <c r="J8" s="91">
        <f>'Data Input Sheets'!L658</f>
        <v>0</v>
      </c>
      <c r="K8" s="86"/>
      <c r="L8" s="91">
        <f>'Data Input Sheets'!N658</f>
        <v>0</v>
      </c>
    </row>
    <row r="9" spans="1:12" s="37" customFormat="1" ht="14.25" customHeight="1">
      <c r="A9" s="13"/>
      <c r="B9" s="13" t="str">
        <f>'Data Input Sheets'!D664</f>
        <v>Communications Equipment and Software Maintenance</v>
      </c>
      <c r="D9" s="89">
        <f>'Data Input Sheets'!F670</f>
        <v>0</v>
      </c>
      <c r="E9" s="13"/>
      <c r="F9" s="89">
        <f>'Data Input Sheets'!H670</f>
        <v>0</v>
      </c>
      <c r="G9" s="13"/>
      <c r="H9" s="89">
        <f>'Data Input Sheets'!J670</f>
        <v>0</v>
      </c>
      <c r="I9" s="13"/>
      <c r="J9" s="89">
        <f>'Data Input Sheets'!L670</f>
        <v>0</v>
      </c>
      <c r="K9" s="13"/>
      <c r="L9" s="89">
        <f>'Data Input Sheets'!N670</f>
        <v>0</v>
      </c>
    </row>
    <row r="10" spans="1:12" s="37" customFormat="1" ht="14.25" customHeight="1">
      <c r="A10" s="13"/>
      <c r="B10" s="13"/>
      <c r="D10" s="93"/>
      <c r="E10" s="13"/>
      <c r="F10" s="93"/>
      <c r="G10" s="13"/>
      <c r="H10" s="93"/>
      <c r="I10" s="13"/>
      <c r="J10" s="93"/>
      <c r="K10" s="13"/>
      <c r="L10" s="93"/>
    </row>
    <row r="12" spans="1:12" ht="14.25" customHeight="1" thickBot="1">
      <c r="A12" s="78"/>
      <c r="B12" s="82" t="s">
        <v>868</v>
      </c>
      <c r="C12" s="82"/>
      <c r="D12" s="216">
        <f>SUM(D8:D11)</f>
        <v>0</v>
      </c>
      <c r="E12" s="51"/>
      <c r="F12" s="216">
        <f>SUM(F8:F11)</f>
        <v>0</v>
      </c>
      <c r="G12" s="51"/>
      <c r="H12" s="216">
        <f>SUM(H8:H11)</f>
        <v>0</v>
      </c>
      <c r="I12" s="51"/>
      <c r="J12" s="216">
        <f>SUM(J8:J11)</f>
        <v>0</v>
      </c>
      <c r="K12" s="51"/>
      <c r="L12" s="216">
        <f>SUM(L8:L11)</f>
        <v>0</v>
      </c>
    </row>
    <row r="13" spans="4:12" ht="13.5" thickTop="1">
      <c r="D13" s="230" t="s">
        <v>808</v>
      </c>
      <c r="F13" s="230" t="s">
        <v>808</v>
      </c>
      <c r="H13" s="230" t="s">
        <v>808</v>
      </c>
      <c r="J13" s="230" t="s">
        <v>808</v>
      </c>
      <c r="L13" s="230" t="s">
        <v>808</v>
      </c>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21.xml><?xml version="1.0" encoding="utf-8"?>
<worksheet xmlns="http://schemas.openxmlformats.org/spreadsheetml/2006/main" xmlns:r="http://schemas.openxmlformats.org/officeDocument/2006/relationships">
  <sheetPr codeName="Sheet40"/>
  <dimension ref="A1:L19"/>
  <sheetViews>
    <sheetView showGridLines="0" zoomScalePageLayoutView="0" workbookViewId="0" topLeftCell="A1">
      <selection activeCell="Q32" sqref="Q32"/>
    </sheetView>
  </sheetViews>
  <sheetFormatPr defaultColWidth="9.140625" defaultRowHeight="13.5"/>
  <cols>
    <col min="1" max="1" width="3.8515625" style="13" customWidth="1"/>
    <col min="2" max="2" width="47.8515625" style="13" customWidth="1"/>
    <col min="3" max="3" width="1.7109375" style="13" customWidth="1"/>
    <col min="4" max="4" width="11.57421875" style="13" customWidth="1"/>
    <col min="5" max="5" width="2.7109375" style="13" customWidth="1"/>
    <col min="6" max="6" width="11.57421875" style="13" customWidth="1"/>
    <col min="7" max="7" width="2.7109375" style="13" customWidth="1"/>
    <col min="8" max="8" width="11.57421875" style="13" customWidth="1"/>
    <col min="9" max="9" width="2.7109375" style="13" customWidth="1"/>
    <col min="10" max="10" width="11.57421875" style="13" customWidth="1"/>
    <col min="11" max="11" width="2.7109375" style="13" customWidth="1"/>
    <col min="12" max="12" width="11.2812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870</v>
      </c>
      <c r="B2" s="2"/>
      <c r="C2" s="2"/>
      <c r="D2" s="2"/>
      <c r="E2" s="2"/>
      <c r="F2" s="2"/>
      <c r="G2" s="2"/>
      <c r="H2" s="2"/>
      <c r="I2" s="2"/>
      <c r="J2" s="2"/>
      <c r="K2" s="2"/>
      <c r="L2" s="2"/>
    </row>
    <row r="3" spans="2:12" ht="12.75">
      <c r="B3" s="2"/>
      <c r="C3" s="2"/>
      <c r="D3" s="2"/>
      <c r="E3" s="2"/>
      <c r="F3" s="2"/>
      <c r="G3" s="2"/>
      <c r="H3" s="2"/>
      <c r="I3" s="2"/>
      <c r="J3" s="2"/>
      <c r="K3" s="2"/>
      <c r="L3" s="2"/>
    </row>
    <row r="4" ht="15" customHeight="1"/>
    <row r="5" spans="1:12" s="37" customFormat="1" ht="15" customHeight="1">
      <c r="A5" s="70"/>
      <c r="B5" s="2"/>
      <c r="C5" s="2"/>
      <c r="D5" s="72" t="s">
        <v>851</v>
      </c>
      <c r="E5" s="72"/>
      <c r="F5" s="72" t="s">
        <v>851</v>
      </c>
      <c r="G5" s="72"/>
      <c r="H5" s="72" t="s">
        <v>851</v>
      </c>
      <c r="I5" s="72"/>
      <c r="J5" s="72" t="s">
        <v>851</v>
      </c>
      <c r="K5" s="72"/>
      <c r="L5" s="72" t="s">
        <v>851</v>
      </c>
    </row>
    <row r="6" spans="2:12" s="37" customFormat="1" ht="15" customHeight="1">
      <c r="B6" s="13"/>
      <c r="C6" s="13"/>
      <c r="D6" s="44">
        <f>'Data Input Sheets'!F41</f>
        <v>2005</v>
      </c>
      <c r="E6" s="72"/>
      <c r="F6" s="44">
        <f>D6+1</f>
        <v>2006</v>
      </c>
      <c r="G6" s="72"/>
      <c r="H6" s="44">
        <f>F6+1</f>
        <v>2007</v>
      </c>
      <c r="I6" s="72"/>
      <c r="J6" s="44">
        <f>H6+1</f>
        <v>2008</v>
      </c>
      <c r="K6" s="72"/>
      <c r="L6" s="44">
        <f>J6+1</f>
        <v>2009</v>
      </c>
    </row>
    <row r="7" spans="2:12" s="37" customFormat="1" ht="15" customHeight="1">
      <c r="B7" s="239" t="str">
        <f>'Data Input Sheets'!C672</f>
        <v>Miscellaneous Direct Costs</v>
      </c>
      <c r="C7" s="13"/>
      <c r="D7" s="43"/>
      <c r="E7" s="72"/>
      <c r="F7" s="43"/>
      <c r="G7" s="72"/>
      <c r="H7" s="43"/>
      <c r="I7" s="72"/>
      <c r="J7" s="43"/>
      <c r="K7" s="72"/>
      <c r="L7" s="43"/>
    </row>
    <row r="8" spans="1:12" s="37" customFormat="1" ht="14.25" customHeight="1">
      <c r="A8" s="13"/>
      <c r="B8" s="95" t="str">
        <f>'Data Input Sheets'!D674</f>
        <v>Purchase of Ambulance Services from Subcontractors</v>
      </c>
      <c r="D8" s="91">
        <f>'Data Input Sheets'!F678</f>
        <v>0</v>
      </c>
      <c r="E8" s="86"/>
      <c r="F8" s="91">
        <f>'Data Input Sheets'!H678</f>
        <v>0</v>
      </c>
      <c r="G8" s="86"/>
      <c r="H8" s="91">
        <f>'Data Input Sheets'!J678</f>
        <v>0</v>
      </c>
      <c r="I8" s="86"/>
      <c r="J8" s="91">
        <f>'Data Input Sheets'!L678</f>
        <v>0</v>
      </c>
      <c r="K8" s="86"/>
      <c r="L8" s="91">
        <f>'Data Input Sheets'!N678</f>
        <v>0</v>
      </c>
    </row>
    <row r="9" spans="1:12" s="37" customFormat="1" ht="14.25" customHeight="1">
      <c r="A9" s="13"/>
      <c r="B9" s="95"/>
      <c r="D9" s="89"/>
      <c r="E9" s="71"/>
      <c r="F9" s="89"/>
      <c r="G9" s="71"/>
      <c r="H9" s="89"/>
      <c r="I9" s="71"/>
      <c r="J9" s="89"/>
      <c r="K9" s="71"/>
      <c r="L9" s="89"/>
    </row>
    <row r="10" spans="2:12" s="37" customFormat="1" ht="15" customHeight="1">
      <c r="B10" s="239" t="str">
        <f>'Data Input Sheets'!D684</f>
        <v>Other Shared Direct Costs</v>
      </c>
      <c r="C10" s="13"/>
      <c r="D10" s="43"/>
      <c r="E10" s="72"/>
      <c r="F10" s="43"/>
      <c r="G10" s="72"/>
      <c r="H10" s="43"/>
      <c r="I10" s="72"/>
      <c r="J10" s="43"/>
      <c r="K10" s="72"/>
      <c r="L10" s="43"/>
    </row>
    <row r="11" spans="1:12" s="37" customFormat="1" ht="14.25" customHeight="1">
      <c r="A11" s="13"/>
      <c r="B11" s="95" t="str">
        <f>'Data Input Sheets'!D690</f>
        <v>Loaned Vehicles</v>
      </c>
      <c r="D11" s="91">
        <f>'Data Input Sheets'!F690</f>
        <v>0</v>
      </c>
      <c r="E11" s="86"/>
      <c r="F11" s="91">
        <f>'Data Input Sheets'!H690</f>
        <v>0</v>
      </c>
      <c r="G11" s="86"/>
      <c r="H11" s="91">
        <f>'Data Input Sheets'!J690</f>
        <v>0</v>
      </c>
      <c r="I11" s="86"/>
      <c r="J11" s="91">
        <f>'Data Input Sheets'!L690</f>
        <v>0</v>
      </c>
      <c r="K11" s="86"/>
      <c r="L11" s="91">
        <f>'Data Input Sheets'!N690</f>
        <v>0</v>
      </c>
    </row>
    <row r="12" spans="1:12" s="37" customFormat="1" ht="14.25" customHeight="1">
      <c r="A12" s="13"/>
      <c r="B12" s="95" t="str">
        <f>'Data Input Sheets'!D691</f>
        <v>Loaned Medical Vehicles</v>
      </c>
      <c r="D12" s="89">
        <f>'Data Input Sheets'!F691</f>
        <v>0</v>
      </c>
      <c r="E12" s="71"/>
      <c r="F12" s="89">
        <f>'Data Input Sheets'!H691</f>
        <v>0</v>
      </c>
      <c r="G12" s="71"/>
      <c r="H12" s="89">
        <f>'Data Input Sheets'!J691</f>
        <v>0</v>
      </c>
      <c r="I12" s="71"/>
      <c r="J12" s="89">
        <f>'Data Input Sheets'!L691</f>
        <v>0</v>
      </c>
      <c r="K12" s="71"/>
      <c r="L12" s="89">
        <f>'Data Input Sheets'!N691</f>
        <v>0</v>
      </c>
    </row>
    <row r="13" spans="1:12" s="37" customFormat="1" ht="14.25" customHeight="1">
      <c r="A13" s="13"/>
      <c r="B13" s="95" t="str">
        <f>'Data Input Sheets'!D692</f>
        <v>Shared Fleet Maintenance Services</v>
      </c>
      <c r="D13" s="89">
        <f>'Data Input Sheets'!F692</f>
        <v>0</v>
      </c>
      <c r="E13" s="71"/>
      <c r="F13" s="89">
        <f>'Data Input Sheets'!H692</f>
        <v>0</v>
      </c>
      <c r="G13" s="71"/>
      <c r="H13" s="89">
        <f>'Data Input Sheets'!J692</f>
        <v>0</v>
      </c>
      <c r="I13" s="71"/>
      <c r="J13" s="89">
        <f>'Data Input Sheets'!L692</f>
        <v>0</v>
      </c>
      <c r="K13" s="71"/>
      <c r="L13" s="89">
        <f>'Data Input Sheets'!N692</f>
        <v>0</v>
      </c>
    </row>
    <row r="14" spans="1:12" s="37" customFormat="1" ht="14.25" customHeight="1">
      <c r="A14" s="13"/>
      <c r="B14" s="95" t="str">
        <f>'Data Input Sheets'!D693</f>
        <v>Shared Communication Center Services</v>
      </c>
      <c r="D14" s="89">
        <f>'Data Input Sheets'!F693</f>
        <v>0</v>
      </c>
      <c r="E14" s="71"/>
      <c r="F14" s="89">
        <f>'Data Input Sheets'!H693</f>
        <v>0</v>
      </c>
      <c r="G14" s="71"/>
      <c r="H14" s="89">
        <f>'Data Input Sheets'!J693</f>
        <v>0</v>
      </c>
      <c r="I14" s="71"/>
      <c r="J14" s="89">
        <f>'Data Input Sheets'!L693</f>
        <v>0</v>
      </c>
      <c r="K14" s="71"/>
      <c r="L14" s="89">
        <f>'Data Input Sheets'!N693</f>
        <v>0</v>
      </c>
    </row>
    <row r="15" spans="1:12" s="37" customFormat="1" ht="14.25" customHeight="1">
      <c r="A15" s="13"/>
      <c r="B15" s="95" t="str">
        <f>'Data Input Sheets'!D694</f>
        <v>Other Shared Direct Costs</v>
      </c>
      <c r="D15" s="89">
        <f>'Data Input Sheets'!F694</f>
        <v>0</v>
      </c>
      <c r="E15" s="71"/>
      <c r="F15" s="89">
        <f>'Data Input Sheets'!H694</f>
        <v>0</v>
      </c>
      <c r="G15" s="71"/>
      <c r="H15" s="89">
        <f>'Data Input Sheets'!J694</f>
        <v>0</v>
      </c>
      <c r="I15" s="71"/>
      <c r="J15" s="89">
        <f>'Data Input Sheets'!L694</f>
        <v>0</v>
      </c>
      <c r="K15" s="71"/>
      <c r="L15" s="89">
        <f>'Data Input Sheets'!N694</f>
        <v>0</v>
      </c>
    </row>
    <row r="16" spans="1:12" s="37" customFormat="1" ht="14.25" customHeight="1">
      <c r="A16" s="13"/>
      <c r="B16" s="13"/>
      <c r="D16" s="93"/>
      <c r="E16" s="13"/>
      <c r="F16" s="93"/>
      <c r="G16" s="13"/>
      <c r="H16" s="93"/>
      <c r="I16" s="13"/>
      <c r="J16" s="93"/>
      <c r="K16" s="13"/>
      <c r="L16" s="93"/>
    </row>
    <row r="18" spans="1:12" ht="14.25" customHeight="1" thickBot="1">
      <c r="A18" s="78"/>
      <c r="B18" s="82" t="s">
        <v>243</v>
      </c>
      <c r="C18" s="82"/>
      <c r="D18" s="216">
        <f>SUM(D8:D16)</f>
        <v>0</v>
      </c>
      <c r="E18" s="51"/>
      <c r="F18" s="216">
        <f>SUM(F8:F16)</f>
        <v>0</v>
      </c>
      <c r="G18" s="51"/>
      <c r="H18" s="216">
        <f>SUM(H8:H16)</f>
        <v>0</v>
      </c>
      <c r="I18" s="51"/>
      <c r="J18" s="216">
        <f>SUM(J8:J16)</f>
        <v>0</v>
      </c>
      <c r="L18" s="216">
        <f>SUM(L8:L16)</f>
        <v>0</v>
      </c>
    </row>
    <row r="19" spans="4:12" ht="13.5" thickTop="1">
      <c r="D19" s="230" t="s">
        <v>808</v>
      </c>
      <c r="F19" s="230" t="s">
        <v>808</v>
      </c>
      <c r="H19" s="230" t="s">
        <v>808</v>
      </c>
      <c r="J19" s="230" t="s">
        <v>808</v>
      </c>
      <c r="L19" s="230" t="s">
        <v>808</v>
      </c>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22.xml><?xml version="1.0" encoding="utf-8"?>
<worksheet xmlns="http://schemas.openxmlformats.org/spreadsheetml/2006/main" xmlns:r="http://schemas.openxmlformats.org/officeDocument/2006/relationships">
  <sheetPr codeName="Sheet20"/>
  <dimension ref="A1:O38"/>
  <sheetViews>
    <sheetView showGridLines="0" zoomScaleSheetLayoutView="100" zoomScalePageLayoutView="0" workbookViewId="0" topLeftCell="A1">
      <selection activeCell="Q32" sqref="Q32"/>
    </sheetView>
  </sheetViews>
  <sheetFormatPr defaultColWidth="9.140625" defaultRowHeight="13.5"/>
  <cols>
    <col min="1" max="1" width="3.421875" style="4" customWidth="1"/>
    <col min="2" max="2" width="33.28125" style="4" customWidth="1"/>
    <col min="3" max="3" width="1.7109375" style="4" customWidth="1"/>
    <col min="4" max="4" width="11.140625" style="4" customWidth="1"/>
    <col min="5" max="5" width="1.7109375" style="4" customWidth="1"/>
    <col min="6" max="6" width="11.140625" style="4" customWidth="1"/>
    <col min="7" max="7" width="1.7109375" style="4" customWidth="1"/>
    <col min="8" max="8" width="11.140625" style="4" customWidth="1"/>
    <col min="9" max="9" width="1.7109375" style="4" customWidth="1"/>
    <col min="10" max="10" width="11.140625" style="4" customWidth="1"/>
    <col min="11" max="11" width="1.7109375" style="4" customWidth="1"/>
    <col min="12" max="12" width="11.140625" style="4" customWidth="1"/>
    <col min="13" max="13" width="1.7109375" style="4" customWidth="1"/>
    <col min="14" max="14" width="11.28125" style="4" customWidth="1"/>
    <col min="15" max="15" width="7.140625" style="4" customWidth="1"/>
    <col min="16" max="16" width="12.421875" style="4" customWidth="1"/>
    <col min="17" max="17" width="1.7109375" style="4" customWidth="1"/>
    <col min="18" max="18" width="14.57421875" style="4" customWidth="1"/>
    <col min="19" max="16384" width="9.140625" style="4" customWidth="1"/>
  </cols>
  <sheetData>
    <row r="1" spans="1:15" ht="15.75">
      <c r="A1" s="1" t="str">
        <f>'Data Input Sheets'!D126</f>
        <v>Type Heading Here: Example (Anytown, USA)</v>
      </c>
      <c r="B1" s="2"/>
      <c r="C1" s="3"/>
      <c r="D1" s="3"/>
      <c r="E1" s="3"/>
      <c r="F1" s="3"/>
      <c r="G1" s="3"/>
      <c r="H1" s="3"/>
      <c r="I1" s="3"/>
      <c r="J1" s="3"/>
      <c r="K1" s="3"/>
      <c r="L1" s="3"/>
      <c r="M1" s="3"/>
      <c r="N1" s="3"/>
      <c r="O1" s="23"/>
    </row>
    <row r="2" spans="1:15" ht="15.75">
      <c r="A2" s="1" t="s">
        <v>238</v>
      </c>
      <c r="B2" s="2"/>
      <c r="C2" s="3"/>
      <c r="D2" s="3"/>
      <c r="E2" s="3"/>
      <c r="F2" s="3"/>
      <c r="G2" s="3"/>
      <c r="H2" s="3"/>
      <c r="I2" s="3"/>
      <c r="J2" s="3"/>
      <c r="K2" s="3"/>
      <c r="L2" s="3"/>
      <c r="M2" s="3"/>
      <c r="N2" s="3"/>
      <c r="O2" s="23"/>
    </row>
    <row r="3" spans="1:15" ht="15.75">
      <c r="A3" s="1"/>
      <c r="B3" s="2"/>
      <c r="C3" s="3"/>
      <c r="D3" s="3"/>
      <c r="E3" s="3"/>
      <c r="F3" s="3"/>
      <c r="G3" s="3"/>
      <c r="H3" s="3"/>
      <c r="I3" s="3"/>
      <c r="J3" s="3"/>
      <c r="K3" s="3"/>
      <c r="L3" s="3"/>
      <c r="M3" s="3"/>
      <c r="N3" s="3"/>
      <c r="O3" s="23"/>
    </row>
    <row r="4" spans="2:14" ht="15" customHeight="1">
      <c r="B4" s="12"/>
      <c r="C4" s="12"/>
      <c r="D4" s="12"/>
      <c r="E4" s="12"/>
      <c r="F4" s="12"/>
      <c r="G4" s="12"/>
      <c r="H4" s="12"/>
      <c r="I4" s="12"/>
      <c r="J4" s="12"/>
      <c r="K4" s="12"/>
      <c r="L4" s="12"/>
      <c r="M4" s="12"/>
      <c r="N4" s="12"/>
    </row>
    <row r="5" spans="1:14" ht="15" customHeight="1">
      <c r="A5" s="17" t="s">
        <v>889</v>
      </c>
      <c r="B5" s="18"/>
      <c r="C5" s="12"/>
      <c r="D5" s="19">
        <f>'Data Input Sheets'!F41</f>
        <v>2005</v>
      </c>
      <c r="E5" s="12"/>
      <c r="F5" s="19">
        <f>'Data Input Sheets'!H41</f>
        <v>2006</v>
      </c>
      <c r="G5" s="12"/>
      <c r="H5" s="19">
        <f>'Data Input Sheets'!J41</f>
        <v>2007</v>
      </c>
      <c r="I5" s="12"/>
      <c r="J5" s="19">
        <f>'Data Input Sheets'!L41</f>
        <v>2008</v>
      </c>
      <c r="K5" s="12"/>
      <c r="L5" s="19">
        <f>'Data Input Sheets'!N41</f>
        <v>2009</v>
      </c>
      <c r="M5" s="12"/>
      <c r="N5" s="19" t="s">
        <v>853</v>
      </c>
    </row>
    <row r="6" spans="2:14" ht="15" customHeight="1">
      <c r="B6" s="13"/>
      <c r="C6" s="12"/>
      <c r="D6" s="270" t="s">
        <v>515</v>
      </c>
      <c r="E6" s="12"/>
      <c r="F6" s="270" t="s">
        <v>516</v>
      </c>
      <c r="G6" s="12"/>
      <c r="H6" s="270" t="s">
        <v>517</v>
      </c>
      <c r="I6" s="12"/>
      <c r="J6" s="270" t="s">
        <v>518</v>
      </c>
      <c r="K6" s="12"/>
      <c r="L6" s="270" t="s">
        <v>519</v>
      </c>
      <c r="M6" s="13"/>
      <c r="N6" s="13"/>
    </row>
    <row r="7" ht="15" customHeight="1"/>
    <row r="8" ht="12.75">
      <c r="A8" s="205" t="s">
        <v>1001</v>
      </c>
    </row>
    <row r="9" spans="1:14" ht="12.75">
      <c r="A9" s="197" t="str">
        <f>'Data Input Sheets'!D718</f>
        <v>CEO/President/Executive/Chief 1</v>
      </c>
      <c r="D9" s="26">
        <f>'Schedule G-1'!AR15</f>
        <v>0</v>
      </c>
      <c r="F9" s="26">
        <f>'Schedule G-2'!AR15</f>
        <v>0</v>
      </c>
      <c r="H9" s="26">
        <f>'Schedule G-3'!AR15</f>
        <v>0</v>
      </c>
      <c r="J9" s="26">
        <f>'Schedule G-4'!AR15</f>
        <v>0</v>
      </c>
      <c r="L9" s="26">
        <f>'Schedule G-5'!AR15</f>
        <v>0</v>
      </c>
      <c r="N9" s="26">
        <f>SUM(D9:L9)</f>
        <v>0</v>
      </c>
    </row>
    <row r="10" spans="1:14" ht="12.75">
      <c r="A10" s="197" t="str">
        <f>'Data Input Sheets'!D719</f>
        <v>Vice President 1</v>
      </c>
      <c r="D10" s="73">
        <f>'Schedule G-1'!AR16</f>
        <v>0</v>
      </c>
      <c r="F10" s="73">
        <f>'Schedule G-2'!AR16</f>
        <v>0</v>
      </c>
      <c r="H10" s="73">
        <f>'Schedule G-3'!AR16</f>
        <v>0</v>
      </c>
      <c r="J10" s="73">
        <f>'Schedule G-4'!AR16</f>
        <v>0</v>
      </c>
      <c r="L10" s="73">
        <f>'Schedule G-5'!AR16</f>
        <v>0</v>
      </c>
      <c r="N10" s="73">
        <f aca="true" t="shared" si="0" ref="N10:N18">SUM(D10:L10)</f>
        <v>0</v>
      </c>
    </row>
    <row r="11" spans="1:14" ht="12.75">
      <c r="A11" s="197" t="str">
        <f>'Data Input Sheets'!D720</f>
        <v>Vice President 2</v>
      </c>
      <c r="D11" s="73">
        <f>'Schedule G-1'!AR17</f>
        <v>0</v>
      </c>
      <c r="F11" s="73">
        <f>'Schedule G-2'!AR17</f>
        <v>0</v>
      </c>
      <c r="H11" s="73">
        <f>'Schedule G-3'!AR17</f>
        <v>0</v>
      </c>
      <c r="J11" s="73">
        <f>'Schedule G-4'!AR17</f>
        <v>0</v>
      </c>
      <c r="L11" s="73">
        <f>'Schedule G-5'!AR17</f>
        <v>0</v>
      </c>
      <c r="N11" s="73">
        <f t="shared" si="0"/>
        <v>0</v>
      </c>
    </row>
    <row r="12" spans="1:14" ht="12.75">
      <c r="A12" s="197" t="str">
        <f>'Data Input Sheets'!D721</f>
        <v>General Manager 1</v>
      </c>
      <c r="D12" s="73">
        <f>'Schedule G-1'!AR18</f>
        <v>0</v>
      </c>
      <c r="F12" s="73">
        <f>'Schedule G-2'!AR18</f>
        <v>0</v>
      </c>
      <c r="H12" s="73">
        <f>'Schedule G-3'!AR18</f>
        <v>0</v>
      </c>
      <c r="J12" s="73">
        <f>'Schedule G-4'!AR18</f>
        <v>0</v>
      </c>
      <c r="L12" s="73">
        <f>'Schedule G-5'!AR18</f>
        <v>0</v>
      </c>
      <c r="N12" s="73">
        <f t="shared" si="0"/>
        <v>0</v>
      </c>
    </row>
    <row r="13" spans="1:14" ht="12.75">
      <c r="A13" s="197" t="str">
        <f>'Data Input Sheets'!D722</f>
        <v>Manager 1</v>
      </c>
      <c r="D13" s="73">
        <f>'Schedule G-1'!AR19</f>
        <v>0</v>
      </c>
      <c r="F13" s="73">
        <f>'Schedule G-2'!AR19</f>
        <v>0</v>
      </c>
      <c r="H13" s="73">
        <f>'Schedule G-3'!AR19</f>
        <v>0</v>
      </c>
      <c r="J13" s="73">
        <f>'Schedule G-4'!AR19</f>
        <v>0</v>
      </c>
      <c r="L13" s="73">
        <f>'Schedule G-5'!AR19</f>
        <v>0</v>
      </c>
      <c r="N13" s="73">
        <f t="shared" si="0"/>
        <v>0</v>
      </c>
    </row>
    <row r="14" spans="1:14" ht="12.75">
      <c r="A14" s="197" t="str">
        <f>'Data Input Sheets'!D723</f>
        <v>Manager 2</v>
      </c>
      <c r="D14" s="73">
        <f>'Schedule G-1'!AR20</f>
        <v>0</v>
      </c>
      <c r="F14" s="73">
        <f>'Schedule G-2'!AR20</f>
        <v>0</v>
      </c>
      <c r="H14" s="73">
        <f>'Schedule G-3'!AR20</f>
        <v>0</v>
      </c>
      <c r="J14" s="73">
        <f>'Schedule G-4'!AR20</f>
        <v>0</v>
      </c>
      <c r="L14" s="73">
        <f>'Schedule G-5'!AR20</f>
        <v>0</v>
      </c>
      <c r="N14" s="73">
        <f t="shared" si="0"/>
        <v>0</v>
      </c>
    </row>
    <row r="15" spans="1:14" ht="12.75">
      <c r="A15" s="197" t="str">
        <f>'Data Input Sheets'!D724</f>
        <v>Manager 3</v>
      </c>
      <c r="D15" s="73">
        <f>'Schedule G-1'!AR21</f>
        <v>0</v>
      </c>
      <c r="F15" s="73">
        <f>'Schedule G-2'!AR21</f>
        <v>0</v>
      </c>
      <c r="H15" s="73">
        <f>'Schedule G-3'!AR21</f>
        <v>0</v>
      </c>
      <c r="J15" s="73">
        <f>'Schedule G-4'!AR21</f>
        <v>0</v>
      </c>
      <c r="L15" s="73">
        <f>'Schedule G-5'!AR21</f>
        <v>0</v>
      </c>
      <c r="N15" s="73">
        <f t="shared" si="0"/>
        <v>0</v>
      </c>
    </row>
    <row r="16" spans="1:14" ht="12.75">
      <c r="A16" s="197" t="str">
        <f>'Data Input Sheets'!D725</f>
        <v>Director 1</v>
      </c>
      <c r="D16" s="73">
        <f>'Schedule G-1'!AR22</f>
        <v>0</v>
      </c>
      <c r="F16" s="73">
        <f>'Schedule G-2'!AR22</f>
        <v>0</v>
      </c>
      <c r="H16" s="73">
        <f>'Schedule G-3'!AR22</f>
        <v>0</v>
      </c>
      <c r="J16" s="73">
        <f>'Schedule G-4'!AR22</f>
        <v>0</v>
      </c>
      <c r="L16" s="73">
        <f>'Schedule G-5'!AR22</f>
        <v>0</v>
      </c>
      <c r="N16" s="73">
        <f t="shared" si="0"/>
        <v>0</v>
      </c>
    </row>
    <row r="17" spans="1:14" ht="12.75">
      <c r="A17" s="197" t="str">
        <f>'Data Input Sheets'!D726</f>
        <v>Director 2</v>
      </c>
      <c r="D17" s="73">
        <f>'Schedule G-1'!AR23</f>
        <v>0</v>
      </c>
      <c r="F17" s="73">
        <f>'Schedule G-2'!AR23</f>
        <v>0</v>
      </c>
      <c r="H17" s="73">
        <f>'Schedule G-3'!AR23</f>
        <v>0</v>
      </c>
      <c r="J17" s="73">
        <f>'Schedule G-4'!AR23</f>
        <v>0</v>
      </c>
      <c r="L17" s="73">
        <f>'Schedule G-5'!AR23</f>
        <v>0</v>
      </c>
      <c r="N17" s="73">
        <f t="shared" si="0"/>
        <v>0</v>
      </c>
    </row>
    <row r="18" spans="1:14" ht="12.75">
      <c r="A18" s="197" t="str">
        <f>'Data Input Sheets'!D727</f>
        <v>Director 3</v>
      </c>
      <c r="D18" s="73">
        <f>'Schedule G-1'!AR24</f>
        <v>0</v>
      </c>
      <c r="F18" s="73">
        <f>'Schedule G-2'!AR24</f>
        <v>0</v>
      </c>
      <c r="H18" s="73">
        <f>'Schedule G-3'!AR24</f>
        <v>0</v>
      </c>
      <c r="J18" s="73">
        <f>'Schedule G-4'!AR24</f>
        <v>0</v>
      </c>
      <c r="L18" s="73">
        <f>'Schedule G-5'!AR24</f>
        <v>0</v>
      </c>
      <c r="N18" s="73">
        <f t="shared" si="0"/>
        <v>0</v>
      </c>
    </row>
    <row r="19" spans="1:14" ht="12.75">
      <c r="A19" s="204"/>
      <c r="D19" s="73"/>
      <c r="F19" s="73"/>
      <c r="H19" s="73"/>
      <c r="J19" s="73"/>
      <c r="L19" s="73"/>
      <c r="N19" s="73"/>
    </row>
    <row r="20" spans="1:14" ht="12.75">
      <c r="A20" s="205" t="s">
        <v>1002</v>
      </c>
      <c r="D20" s="73"/>
      <c r="F20" s="73"/>
      <c r="H20" s="73"/>
      <c r="J20" s="73"/>
      <c r="L20" s="73"/>
      <c r="N20" s="73"/>
    </row>
    <row r="21" spans="1:14" ht="12.75">
      <c r="A21" s="197" t="str">
        <f>'Data Input Sheets'!D777</f>
        <v>Clerk 1</v>
      </c>
      <c r="D21" s="26">
        <f>'Schedule G-1'!AR27</f>
        <v>0</v>
      </c>
      <c r="F21" s="26">
        <f>'Schedule G-2'!AR27</f>
        <v>0</v>
      </c>
      <c r="H21" s="26">
        <f>'Schedule G-3'!AR27</f>
        <v>0</v>
      </c>
      <c r="J21" s="26">
        <f>'Schedule G-4'!AR27</f>
        <v>0</v>
      </c>
      <c r="L21" s="26">
        <f>'Schedule G-5'!AR27</f>
        <v>0</v>
      </c>
      <c r="N21" s="26">
        <f aca="true" t="shared" si="1" ref="N21:N32">SUM(D21:L21)</f>
        <v>0</v>
      </c>
    </row>
    <row r="22" spans="1:14" ht="12.75">
      <c r="A22" s="197" t="str">
        <f>'Data Input Sheets'!D778</f>
        <v>Clerk 2</v>
      </c>
      <c r="D22" s="73">
        <f>'Schedule G-1'!AR28</f>
        <v>0</v>
      </c>
      <c r="F22" s="73">
        <f>'Schedule G-2'!AR28</f>
        <v>0</v>
      </c>
      <c r="H22" s="73">
        <f>'Schedule G-3'!AR28</f>
        <v>0</v>
      </c>
      <c r="J22" s="73">
        <f>'Schedule G-4'!AR28</f>
        <v>0</v>
      </c>
      <c r="L22" s="73">
        <f>'Schedule G-5'!AR28</f>
        <v>0</v>
      </c>
      <c r="N22" s="73">
        <f t="shared" si="1"/>
        <v>0</v>
      </c>
    </row>
    <row r="23" spans="1:14" ht="12.75">
      <c r="A23" s="197" t="str">
        <f>'Data Input Sheets'!D779</f>
        <v>Clerk 3</v>
      </c>
      <c r="D23" s="73">
        <f>'Schedule G-1'!AR29</f>
        <v>0</v>
      </c>
      <c r="F23" s="73">
        <f>'Schedule G-2'!AR29</f>
        <v>0</v>
      </c>
      <c r="H23" s="73">
        <f>'Schedule G-3'!AR29</f>
        <v>0</v>
      </c>
      <c r="J23" s="73">
        <f>'Schedule G-4'!AR29</f>
        <v>0</v>
      </c>
      <c r="L23" s="73">
        <f>'Schedule G-5'!AR29</f>
        <v>0</v>
      </c>
      <c r="N23" s="73">
        <f t="shared" si="1"/>
        <v>0</v>
      </c>
    </row>
    <row r="24" spans="1:14" ht="12.75">
      <c r="A24" s="197" t="str">
        <f>'Data Input Sheets'!D780</f>
        <v>Clerk 4</v>
      </c>
      <c r="D24" s="73">
        <f>'Schedule G-1'!AR30</f>
        <v>0</v>
      </c>
      <c r="F24" s="73">
        <f>'Schedule G-2'!AR30</f>
        <v>0</v>
      </c>
      <c r="H24" s="73">
        <f>'Schedule G-3'!AR30</f>
        <v>0</v>
      </c>
      <c r="J24" s="73">
        <f>'Schedule G-4'!AR30</f>
        <v>0</v>
      </c>
      <c r="L24" s="73">
        <f>'Schedule G-5'!AR30</f>
        <v>0</v>
      </c>
      <c r="N24" s="73">
        <f t="shared" si="1"/>
        <v>0</v>
      </c>
    </row>
    <row r="25" spans="1:14" ht="12.75">
      <c r="A25" s="197" t="str">
        <f>'Data Input Sheets'!D781</f>
        <v>Clerk 5</v>
      </c>
      <c r="D25" s="73">
        <f>'Schedule G-1'!AR31</f>
        <v>0</v>
      </c>
      <c r="F25" s="73">
        <f>'Schedule G-2'!AR31</f>
        <v>0</v>
      </c>
      <c r="H25" s="73">
        <f>'Schedule G-3'!AR31</f>
        <v>0</v>
      </c>
      <c r="J25" s="73">
        <f>'Schedule G-4'!AR31</f>
        <v>0</v>
      </c>
      <c r="L25" s="73">
        <f>'Schedule G-5'!AR31</f>
        <v>0</v>
      </c>
      <c r="N25" s="73">
        <f t="shared" si="1"/>
        <v>0</v>
      </c>
    </row>
    <row r="26" spans="1:14" ht="12.75">
      <c r="A26" s="197" t="str">
        <f>'Data Input Sheets'!D782</f>
        <v>Clerk 6</v>
      </c>
      <c r="D26" s="73">
        <f>'Schedule G-1'!AR32</f>
        <v>0</v>
      </c>
      <c r="F26" s="73">
        <f>'Schedule G-2'!AR32</f>
        <v>0</v>
      </c>
      <c r="H26" s="73">
        <f>'Schedule G-3'!AR32</f>
        <v>0</v>
      </c>
      <c r="J26" s="73">
        <f>'Schedule G-4'!AR32</f>
        <v>0</v>
      </c>
      <c r="L26" s="73">
        <f>'Schedule G-5'!AR32</f>
        <v>0</v>
      </c>
      <c r="N26" s="73">
        <f t="shared" si="1"/>
        <v>0</v>
      </c>
    </row>
    <row r="27" spans="1:14" ht="12.75">
      <c r="A27" s="197" t="str">
        <f>'Data Input Sheets'!D783</f>
        <v>Administrative Assistant 1</v>
      </c>
      <c r="D27" s="73">
        <f>'Schedule G-1'!AR33</f>
        <v>0</v>
      </c>
      <c r="F27" s="73">
        <f>'Schedule G-2'!AR33</f>
        <v>0</v>
      </c>
      <c r="H27" s="73">
        <f>'Schedule G-3'!AR33</f>
        <v>0</v>
      </c>
      <c r="J27" s="73">
        <f>'Schedule G-4'!AR33</f>
        <v>0</v>
      </c>
      <c r="L27" s="73">
        <f>'Schedule G-5'!AR33</f>
        <v>0</v>
      </c>
      <c r="N27" s="73">
        <f t="shared" si="1"/>
        <v>0</v>
      </c>
    </row>
    <row r="28" spans="1:14" ht="12.75">
      <c r="A28" s="197" t="str">
        <f>'Data Input Sheets'!D784</f>
        <v>Administrative Assistant 2</v>
      </c>
      <c r="D28" s="73">
        <f>'Schedule G-1'!AR34</f>
        <v>0</v>
      </c>
      <c r="F28" s="73">
        <f>'Schedule G-2'!AR34</f>
        <v>0</v>
      </c>
      <c r="H28" s="73">
        <f>'Schedule G-3'!AR34</f>
        <v>0</v>
      </c>
      <c r="J28" s="73">
        <f>'Schedule G-4'!AR34</f>
        <v>0</v>
      </c>
      <c r="L28" s="73">
        <f>'Schedule G-5'!AR34</f>
        <v>0</v>
      </c>
      <c r="N28" s="73">
        <f t="shared" si="1"/>
        <v>0</v>
      </c>
    </row>
    <row r="29" spans="1:14" ht="12.75">
      <c r="A29" s="197" t="str">
        <f>'Data Input Sheets'!D785</f>
        <v>Administrative Assistant 3</v>
      </c>
      <c r="D29" s="73">
        <f>'Schedule G-1'!AR35</f>
        <v>0</v>
      </c>
      <c r="F29" s="73">
        <f>'Schedule G-2'!AR35</f>
        <v>0</v>
      </c>
      <c r="H29" s="73">
        <f>'Schedule G-3'!AR35</f>
        <v>0</v>
      </c>
      <c r="J29" s="73">
        <f>'Schedule G-4'!AR35</f>
        <v>0</v>
      </c>
      <c r="L29" s="73">
        <f>'Schedule G-5'!AR35</f>
        <v>0</v>
      </c>
      <c r="N29" s="73">
        <f t="shared" si="1"/>
        <v>0</v>
      </c>
    </row>
    <row r="30" spans="1:14" ht="12.75">
      <c r="A30" s="197" t="str">
        <f>'Data Input Sheets'!D786</f>
        <v>Administrative Assistant 4</v>
      </c>
      <c r="D30" s="73">
        <f>'Schedule G-1'!AR36</f>
        <v>0</v>
      </c>
      <c r="F30" s="73">
        <f>'Schedule G-2'!AR36</f>
        <v>0</v>
      </c>
      <c r="H30" s="73">
        <f>'Schedule G-3'!AR36</f>
        <v>0</v>
      </c>
      <c r="J30" s="73">
        <f>'Schedule G-4'!AR36</f>
        <v>0</v>
      </c>
      <c r="L30" s="73">
        <f>'Schedule G-5'!AR36</f>
        <v>0</v>
      </c>
      <c r="N30" s="73">
        <f t="shared" si="1"/>
        <v>0</v>
      </c>
    </row>
    <row r="31" spans="1:14" ht="12.75">
      <c r="A31" s="197" t="str">
        <f>'Data Input Sheets'!D787</f>
        <v>Administrative Assistant 5</v>
      </c>
      <c r="D31" s="73">
        <f>'Schedule G-1'!AR37</f>
        <v>0</v>
      </c>
      <c r="F31" s="73">
        <f>'Schedule G-2'!AR37</f>
        <v>0</v>
      </c>
      <c r="H31" s="73">
        <f>'Schedule G-3'!AR37</f>
        <v>0</v>
      </c>
      <c r="J31" s="73">
        <f>'Schedule G-4'!AR37</f>
        <v>0</v>
      </c>
      <c r="L31" s="73">
        <f>'Schedule G-5'!AR37</f>
        <v>0</v>
      </c>
      <c r="N31" s="73">
        <f t="shared" si="1"/>
        <v>0</v>
      </c>
    </row>
    <row r="32" spans="1:14" ht="12.75">
      <c r="A32" s="197" t="str">
        <f>'Data Input Sheets'!D788</f>
        <v>Administrative Assistant 6</v>
      </c>
      <c r="D32" s="73">
        <f>'Schedule G-1'!AR38</f>
        <v>0</v>
      </c>
      <c r="F32" s="73">
        <f>'Schedule G-2'!AR38</f>
        <v>0</v>
      </c>
      <c r="H32" s="73">
        <f>'Schedule G-3'!AR38</f>
        <v>0</v>
      </c>
      <c r="J32" s="73">
        <f>'Schedule G-4'!AR38</f>
        <v>0</v>
      </c>
      <c r="L32" s="73">
        <f>'Schedule G-5'!AR38</f>
        <v>0</v>
      </c>
      <c r="N32" s="73">
        <f t="shared" si="1"/>
        <v>0</v>
      </c>
    </row>
    <row r="33" spans="1:14" ht="12.75">
      <c r="A33" s="204"/>
      <c r="D33" s="73"/>
      <c r="F33" s="73"/>
      <c r="H33" s="73"/>
      <c r="J33" s="73"/>
      <c r="L33" s="73"/>
      <c r="N33" s="73"/>
    </row>
    <row r="34" spans="1:14" ht="12.75">
      <c r="A34" s="205" t="str">
        <f>'Data Input Sheets'!$D$533</f>
        <v>Miscellaneous Personnel Costs</v>
      </c>
      <c r="D34" s="73"/>
      <c r="F34" s="73"/>
      <c r="H34" s="73"/>
      <c r="J34" s="73"/>
      <c r="L34" s="73"/>
      <c r="N34" s="73"/>
    </row>
    <row r="35" spans="1:14" ht="12.75">
      <c r="A35" s="197" t="s">
        <v>1030</v>
      </c>
      <c r="D35" s="97">
        <f>'Schedule G-1'!AR41</f>
        <v>0</v>
      </c>
      <c r="F35" s="97">
        <f>'Schedule G-2'!AR41</f>
        <v>0</v>
      </c>
      <c r="H35" s="97">
        <f>'Schedule G-3'!AR41</f>
        <v>0</v>
      </c>
      <c r="J35" s="97">
        <f>'Schedule G-4'!AR41</f>
        <v>0</v>
      </c>
      <c r="L35" s="97">
        <f>'Schedule G-5'!AR41</f>
        <v>0</v>
      </c>
      <c r="N35" s="97">
        <f>SUM(D35:L35)</f>
        <v>0</v>
      </c>
    </row>
    <row r="36" spans="1:14" ht="12.75">
      <c r="A36" s="197"/>
      <c r="D36" s="73"/>
      <c r="F36" s="73"/>
      <c r="H36" s="73"/>
      <c r="J36" s="73"/>
      <c r="L36" s="73"/>
      <c r="N36" s="73"/>
    </row>
    <row r="37" spans="1:14" ht="13.5" thickBot="1">
      <c r="A37" s="120"/>
      <c r="B37" s="208" t="s">
        <v>853</v>
      </c>
      <c r="C37" s="121"/>
      <c r="D37" s="272">
        <f>SUM(D9:D35)</f>
        <v>0</v>
      </c>
      <c r="E37" s="121"/>
      <c r="F37" s="272">
        <f>SUM(F9:F35)</f>
        <v>0</v>
      </c>
      <c r="G37" s="121"/>
      <c r="H37" s="272">
        <f>SUM(H9:H35)</f>
        <v>0</v>
      </c>
      <c r="I37" s="121"/>
      <c r="J37" s="272">
        <f>SUM(J9:J35)</f>
        <v>0</v>
      </c>
      <c r="K37" s="121"/>
      <c r="L37" s="272">
        <f>SUM(L9:L35)</f>
        <v>0</v>
      </c>
      <c r="M37" s="120"/>
      <c r="N37" s="272">
        <f>SUM(N9:N35)</f>
        <v>0</v>
      </c>
    </row>
    <row r="38" spans="1:14" ht="13.5" thickTop="1">
      <c r="A38" s="197"/>
      <c r="D38" s="273" t="s">
        <v>808</v>
      </c>
      <c r="F38" s="273" t="s">
        <v>808</v>
      </c>
      <c r="H38" s="273" t="s">
        <v>808</v>
      </c>
      <c r="J38" s="273" t="s">
        <v>808</v>
      </c>
      <c r="L38" s="273" t="s">
        <v>808</v>
      </c>
      <c r="N38" s="230"/>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23.xml><?xml version="1.0" encoding="utf-8"?>
<worksheet xmlns="http://schemas.openxmlformats.org/spreadsheetml/2006/main" xmlns:r="http://schemas.openxmlformats.org/officeDocument/2006/relationships">
  <sheetPr codeName="Sheet14">
    <pageSetUpPr fitToPage="1"/>
  </sheetPr>
  <dimension ref="A1:AS48"/>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8.7109375" style="4"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13.421875" style="4" customWidth="1"/>
    <col min="41" max="41" width="1.7109375" style="4" customWidth="1"/>
    <col min="42" max="42" width="8.00390625" style="4" bestFit="1" customWidth="1"/>
    <col min="43" max="43" width="1.7109375" style="4" customWidth="1"/>
    <col min="44" max="44" width="16.57421875" style="4" bestFit="1" customWidth="1"/>
    <col min="45" max="45" width="7.140625" style="4" customWidth="1"/>
    <col min="46" max="46" width="12.421875" style="4" customWidth="1"/>
    <col min="47" max="47" width="1.7109375" style="4" customWidth="1"/>
    <col min="48" max="48" width="14.57421875" style="4" customWidth="1"/>
    <col min="49" max="16384" width="9.140625" style="4" customWidth="1"/>
  </cols>
  <sheetData>
    <row r="1" spans="1:45"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3"/>
    </row>
    <row r="2" spans="1:45" ht="15.75">
      <c r="A2" s="1" t="s">
        <v>238</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23"/>
    </row>
    <row r="3" spans="1:45" ht="15.75">
      <c r="A3" s="1">
        <f>'Data Input Sheets'!F41</f>
        <v>2005</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3"/>
    </row>
    <row r="4" ht="15" customHeight="1">
      <c r="B4" s="5"/>
    </row>
    <row r="5" s="6" customFormat="1" ht="15" customHeight="1">
      <c r="B5" s="7"/>
    </row>
    <row r="6" spans="3:44"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596</v>
      </c>
      <c r="AO6" s="8"/>
      <c r="AP6" s="8" t="s">
        <v>969</v>
      </c>
      <c r="AQ6" s="8"/>
      <c r="AR6" s="8" t="s">
        <v>514</v>
      </c>
    </row>
    <row r="7" spans="3:44" ht="15" customHeight="1">
      <c r="C7" s="8"/>
      <c r="D7" s="8"/>
      <c r="E7" s="8"/>
      <c r="F7" s="8"/>
      <c r="G7" s="8"/>
      <c r="H7" s="8"/>
      <c r="I7" s="8"/>
      <c r="J7" s="8"/>
      <c r="K7" s="8"/>
      <c r="L7" s="8"/>
      <c r="M7" s="8"/>
      <c r="N7" s="8"/>
      <c r="O7" s="8"/>
      <c r="P7" s="8"/>
      <c r="Q7" s="8"/>
      <c r="R7" s="8"/>
      <c r="S7" s="8"/>
      <c r="T7" s="8"/>
      <c r="U7" s="8"/>
      <c r="V7" s="8" t="s">
        <v>654</v>
      </c>
      <c r="W7" s="8"/>
      <c r="X7" s="8"/>
      <c r="Y7" s="8"/>
      <c r="Z7" s="8"/>
      <c r="AA7" s="8"/>
      <c r="AB7" s="9"/>
      <c r="AC7" s="8"/>
      <c r="AD7" s="9"/>
      <c r="AE7" s="8"/>
      <c r="AF7" s="8"/>
      <c r="AG7" s="8"/>
      <c r="AH7" s="8"/>
      <c r="AI7" s="8"/>
      <c r="AJ7" s="8"/>
      <c r="AK7" s="8"/>
      <c r="AL7" s="9"/>
      <c r="AM7" s="8"/>
      <c r="AN7" s="8"/>
      <c r="AO7" s="8"/>
      <c r="AP7" s="8"/>
      <c r="AQ7" s="8"/>
      <c r="AR7" s="8"/>
    </row>
    <row r="8" spans="9:44"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10" t="s">
        <v>985</v>
      </c>
      <c r="AO8" s="8"/>
      <c r="AP8" s="8"/>
      <c r="AQ8" s="8"/>
      <c r="AR8" s="8"/>
    </row>
    <row r="9" spans="2:44"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c r="AG9" s="12"/>
      <c r="AH9" s="12" t="s">
        <v>853</v>
      </c>
      <c r="AI9" s="12"/>
      <c r="AJ9" s="12" t="s">
        <v>1014</v>
      </c>
      <c r="AK9" s="12"/>
      <c r="AL9" s="12" t="s">
        <v>853</v>
      </c>
      <c r="AM9" s="12"/>
      <c r="AN9" s="12" t="s">
        <v>1017</v>
      </c>
      <c r="AO9" s="12"/>
      <c r="AP9" s="12" t="s">
        <v>853</v>
      </c>
      <c r="AQ9" s="12"/>
      <c r="AR9" s="12" t="s">
        <v>853</v>
      </c>
    </row>
    <row r="10" spans="2:44"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965</v>
      </c>
      <c r="AG10" s="12"/>
      <c r="AH10" s="12" t="s">
        <v>897</v>
      </c>
      <c r="AI10" s="12"/>
      <c r="AJ10" s="12" t="s">
        <v>1015</v>
      </c>
      <c r="AK10" s="12"/>
      <c r="AL10" s="12" t="s">
        <v>898</v>
      </c>
      <c r="AM10" s="12"/>
      <c r="AN10" s="12" t="s">
        <v>1013</v>
      </c>
      <c r="AO10" s="12"/>
      <c r="AP10" s="12" t="s">
        <v>899</v>
      </c>
      <c r="AQ10" s="12"/>
      <c r="AR10" s="12" t="s">
        <v>900</v>
      </c>
    </row>
    <row r="11" spans="1:44" ht="15" customHeight="1">
      <c r="A11" s="17" t="s">
        <v>889</v>
      </c>
      <c r="B11" s="18"/>
      <c r="C11" s="12"/>
      <c r="D11" s="19" t="s">
        <v>893</v>
      </c>
      <c r="E11" s="15"/>
      <c r="F11" s="20">
        <v>1.5</v>
      </c>
      <c r="G11" s="12"/>
      <c r="H11" s="19" t="s">
        <v>983</v>
      </c>
      <c r="I11" s="12"/>
      <c r="J11" s="21">
        <f>'Data Input Sheets'!F547</f>
        <v>0</v>
      </c>
      <c r="K11" s="12"/>
      <c r="L11" s="22">
        <f>'Data Input Sheets'!F548</f>
        <v>0</v>
      </c>
      <c r="M11" s="12"/>
      <c r="N11" s="21">
        <f>'Data Input Sheets'!F549</f>
        <v>0</v>
      </c>
      <c r="O11" s="12"/>
      <c r="P11" s="21">
        <f>'Data Input Sheets'!F550</f>
        <v>0</v>
      </c>
      <c r="Q11" s="12"/>
      <c r="R11" s="22">
        <f>'Data Input Sheets'!F551</f>
        <v>0</v>
      </c>
      <c r="S11" s="12"/>
      <c r="T11" s="22">
        <f>'Data Input Sheets'!$F$552</f>
        <v>0</v>
      </c>
      <c r="U11" s="12"/>
      <c r="V11" s="21" t="s">
        <v>1009</v>
      </c>
      <c r="W11" s="12"/>
      <c r="X11" s="19" t="s">
        <v>657</v>
      </c>
      <c r="Y11" s="12"/>
      <c r="Z11" s="20">
        <f>'Data Input Sheets'!$F$822</f>
        <v>0</v>
      </c>
      <c r="AA11" s="12"/>
      <c r="AB11" s="20">
        <f>'Data Input Sheets'!$F$835</f>
        <v>0</v>
      </c>
      <c r="AC11" s="24"/>
      <c r="AD11" s="20">
        <f>'Data Input Sheets'!$F$827</f>
        <v>0</v>
      </c>
      <c r="AE11" s="12"/>
      <c r="AF11" s="25" t="s">
        <v>897</v>
      </c>
      <c r="AG11" s="12"/>
      <c r="AH11" s="19" t="s">
        <v>849</v>
      </c>
      <c r="AI11" s="12"/>
      <c r="AJ11" s="19" t="s">
        <v>1016</v>
      </c>
      <c r="AK11" s="12"/>
      <c r="AL11" s="19" t="s">
        <v>903</v>
      </c>
      <c r="AM11" s="12"/>
      <c r="AN11" s="19" t="s">
        <v>905</v>
      </c>
      <c r="AO11" s="12"/>
      <c r="AP11" s="19" t="s">
        <v>904</v>
      </c>
      <c r="AQ11" s="12"/>
      <c r="AR11" s="19" t="s">
        <v>905</v>
      </c>
    </row>
    <row r="12" spans="2:44"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 customHeight="1"/>
    <row r="14" ht="12.75">
      <c r="A14" s="205" t="s">
        <v>1001</v>
      </c>
    </row>
    <row r="15" spans="1:44" ht="12.75">
      <c r="A15" s="197" t="str">
        <f>'Data Input Sheets'!D718</f>
        <v>CEO/President/Executive/Chief 1</v>
      </c>
      <c r="D15" s="32">
        <f>ROUND('Data Input Sheets'!F763/(40*52),2)</f>
        <v>0</v>
      </c>
      <c r="F15" s="32">
        <f aca="true" t="shared" si="0" ref="F15:F24">ROUND(D15*1.5,2)</f>
        <v>0</v>
      </c>
      <c r="H15" s="206">
        <f>'Data Input Sheets'!F763</f>
        <v>0</v>
      </c>
      <c r="J15" s="206">
        <f aca="true" t="shared" si="1" ref="J15:J24">IF(H15&lt;87900,(ROUND($J$11*H15,0)),87900*$J$11)</f>
        <v>0</v>
      </c>
      <c r="K15" s="28"/>
      <c r="L15" s="206">
        <f aca="true" t="shared" si="2" ref="L15:L24">ROUND($L$11*H15,0)</f>
        <v>0</v>
      </c>
      <c r="M15" s="28"/>
      <c r="N15" s="206">
        <f aca="true" t="shared" si="3" ref="N15:N24">IF(H15&lt;7000,(ROUND(N$11*H15,0)),7000*$N$11)</f>
        <v>0</v>
      </c>
      <c r="O15" s="28"/>
      <c r="P15" s="206">
        <f aca="true" t="shared" si="4" ref="P15:P24">IF(H15&lt;7000,(ROUND(P$11*H15,0)),7000*$P$11)</f>
        <v>0</v>
      </c>
      <c r="Q15" s="28"/>
      <c r="R15" s="206">
        <f aca="true" t="shared" si="5" ref="R15:R24">ROUND(R$11*H15,0)</f>
        <v>0</v>
      </c>
      <c r="S15" s="28"/>
      <c r="T15" s="206">
        <f aca="true" t="shared" si="6" ref="T15:T24">ROUND(T$11*H15,0)</f>
        <v>0</v>
      </c>
      <c r="U15" s="28"/>
      <c r="V15" s="206">
        <f aca="true" t="shared" si="7" ref="V15:V24">SUM(J15:T15)</f>
        <v>0</v>
      </c>
      <c r="X15" s="317" t="s">
        <v>906</v>
      </c>
      <c r="Z15" s="206">
        <f>ROUND(H15*Z$11,0)</f>
        <v>0</v>
      </c>
      <c r="AB15" s="206">
        <f>ROUND(H15*AB$11,0)</f>
        <v>0</v>
      </c>
      <c r="AD15" s="206">
        <f aca="true" t="shared" si="8" ref="AD15:AD24">ROUND(H15*AD$11,0)</f>
        <v>0</v>
      </c>
      <c r="AE15" s="26"/>
      <c r="AF15" s="206">
        <f>'Data Input Sheets'!$F$848</f>
        <v>0</v>
      </c>
      <c r="AH15" s="206">
        <f aca="true" t="shared" si="9" ref="AH15:AH24">SUM(Z15:AF15)</f>
        <v>0</v>
      </c>
      <c r="AJ15" s="27" t="s">
        <v>906</v>
      </c>
      <c r="AL15" s="27" t="s">
        <v>906</v>
      </c>
      <c r="AN15" s="206">
        <f>H15+V15+AH15</f>
        <v>0</v>
      </c>
      <c r="AP15" s="346">
        <f>'Data Input Sheets'!F718</f>
        <v>0</v>
      </c>
      <c r="AR15" s="206">
        <f aca="true" t="shared" si="10" ref="AR15:AR24">ROUND(AN15*AP15,0)</f>
        <v>0</v>
      </c>
    </row>
    <row r="16" spans="1:44" ht="12.75">
      <c r="A16" s="197" t="str">
        <f>'Data Input Sheets'!D719</f>
        <v>Vice President 1</v>
      </c>
      <c r="D16" s="32">
        <f>ROUND('Data Input Sheets'!F764/(40*52),2)</f>
        <v>0</v>
      </c>
      <c r="F16" s="32">
        <f t="shared" si="0"/>
        <v>0</v>
      </c>
      <c r="H16" s="89">
        <f>'Data Input Sheets'!F764</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317" t="s">
        <v>906</v>
      </c>
      <c r="Z16" s="89">
        <f aca="true" t="shared" si="11" ref="Z16:Z24">ROUND(H16*Z$11,0)</f>
        <v>0</v>
      </c>
      <c r="AB16" s="89">
        <f aca="true" t="shared" si="12" ref="AB16:AB24">ROUND(H16*AB$11,0)</f>
        <v>0</v>
      </c>
      <c r="AD16" s="89">
        <f t="shared" si="8"/>
        <v>0</v>
      </c>
      <c r="AE16" s="26"/>
      <c r="AF16" s="89">
        <f>'Data Input Sheets'!$F$848</f>
        <v>0</v>
      </c>
      <c r="AH16" s="89">
        <f t="shared" si="9"/>
        <v>0</v>
      </c>
      <c r="AJ16" s="27" t="s">
        <v>906</v>
      </c>
      <c r="AL16" s="27" t="s">
        <v>906</v>
      </c>
      <c r="AN16" s="89">
        <f>H16+V16+AH16</f>
        <v>0</v>
      </c>
      <c r="AP16" s="346">
        <f>'Data Input Sheets'!F719</f>
        <v>0</v>
      </c>
      <c r="AR16" s="89">
        <f t="shared" si="10"/>
        <v>0</v>
      </c>
    </row>
    <row r="17" spans="1:44" ht="12.75">
      <c r="A17" s="197" t="str">
        <f>'Data Input Sheets'!D720</f>
        <v>Vice President 2</v>
      </c>
      <c r="D17" s="32">
        <f>ROUND('Data Input Sheets'!F765/(40*52),2)</f>
        <v>0</v>
      </c>
      <c r="F17" s="32">
        <f t="shared" si="0"/>
        <v>0</v>
      </c>
      <c r="H17" s="89">
        <f>'Data Input Sheets'!F765</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317" t="s">
        <v>906</v>
      </c>
      <c r="Z17" s="89">
        <f t="shared" si="11"/>
        <v>0</v>
      </c>
      <c r="AB17" s="89">
        <f t="shared" si="12"/>
        <v>0</v>
      </c>
      <c r="AD17" s="89">
        <f t="shared" si="8"/>
        <v>0</v>
      </c>
      <c r="AE17" s="26"/>
      <c r="AF17" s="89">
        <f>'Data Input Sheets'!$F$848</f>
        <v>0</v>
      </c>
      <c r="AH17" s="89">
        <f t="shared" si="9"/>
        <v>0</v>
      </c>
      <c r="AJ17" s="27" t="s">
        <v>906</v>
      </c>
      <c r="AL17" s="27" t="s">
        <v>906</v>
      </c>
      <c r="AN17" s="89">
        <f aca="true" t="shared" si="13" ref="AN17:AN24">H17+V17+AH17</f>
        <v>0</v>
      </c>
      <c r="AP17" s="346">
        <f>'Data Input Sheets'!F720</f>
        <v>0</v>
      </c>
      <c r="AR17" s="89">
        <f t="shared" si="10"/>
        <v>0</v>
      </c>
    </row>
    <row r="18" spans="1:44" ht="12.75">
      <c r="A18" s="197" t="str">
        <f>'Data Input Sheets'!D721</f>
        <v>General Manager 1</v>
      </c>
      <c r="D18" s="32">
        <f>ROUND('Data Input Sheets'!F766/(40*52),2)</f>
        <v>0</v>
      </c>
      <c r="F18" s="32">
        <f t="shared" si="0"/>
        <v>0</v>
      </c>
      <c r="H18" s="89">
        <f>'Data Input Sheets'!F766</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317" t="s">
        <v>906</v>
      </c>
      <c r="Z18" s="89">
        <f t="shared" si="11"/>
        <v>0</v>
      </c>
      <c r="AB18" s="89">
        <f t="shared" si="12"/>
        <v>0</v>
      </c>
      <c r="AD18" s="89">
        <f t="shared" si="8"/>
        <v>0</v>
      </c>
      <c r="AE18" s="26"/>
      <c r="AF18" s="89">
        <f>'Data Input Sheets'!$F$848</f>
        <v>0</v>
      </c>
      <c r="AH18" s="89">
        <f t="shared" si="9"/>
        <v>0</v>
      </c>
      <c r="AJ18" s="27" t="s">
        <v>906</v>
      </c>
      <c r="AL18" s="27" t="s">
        <v>906</v>
      </c>
      <c r="AN18" s="89">
        <f t="shared" si="13"/>
        <v>0</v>
      </c>
      <c r="AP18" s="346">
        <f>'Data Input Sheets'!F721</f>
        <v>0</v>
      </c>
      <c r="AR18" s="89">
        <f t="shared" si="10"/>
        <v>0</v>
      </c>
    </row>
    <row r="19" spans="1:44" ht="12.75">
      <c r="A19" s="197" t="str">
        <f>'Data Input Sheets'!D722</f>
        <v>Manager 1</v>
      </c>
      <c r="D19" s="32">
        <f>ROUND('Data Input Sheets'!F767/(40*52),2)</f>
        <v>0</v>
      </c>
      <c r="F19" s="32">
        <f t="shared" si="0"/>
        <v>0</v>
      </c>
      <c r="H19" s="89">
        <f>'Data Input Sheets'!F767</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317" t="s">
        <v>906</v>
      </c>
      <c r="Z19" s="89">
        <f t="shared" si="11"/>
        <v>0</v>
      </c>
      <c r="AB19" s="89">
        <f t="shared" si="12"/>
        <v>0</v>
      </c>
      <c r="AD19" s="89">
        <f t="shared" si="8"/>
        <v>0</v>
      </c>
      <c r="AE19" s="26"/>
      <c r="AF19" s="89">
        <f>'Data Input Sheets'!$F$848</f>
        <v>0</v>
      </c>
      <c r="AH19" s="89">
        <f t="shared" si="9"/>
        <v>0</v>
      </c>
      <c r="AJ19" s="27" t="s">
        <v>906</v>
      </c>
      <c r="AL19" s="27" t="s">
        <v>906</v>
      </c>
      <c r="AN19" s="89">
        <f t="shared" si="13"/>
        <v>0</v>
      </c>
      <c r="AP19" s="346">
        <f>'Data Input Sheets'!F722</f>
        <v>0</v>
      </c>
      <c r="AR19" s="89">
        <f t="shared" si="10"/>
        <v>0</v>
      </c>
    </row>
    <row r="20" spans="1:44" ht="12.75">
      <c r="A20" s="197" t="str">
        <f>'Data Input Sheets'!D723</f>
        <v>Manager 2</v>
      </c>
      <c r="D20" s="32">
        <f>ROUND('Data Input Sheets'!F768/(40*52),2)</f>
        <v>0</v>
      </c>
      <c r="F20" s="32">
        <f t="shared" si="0"/>
        <v>0</v>
      </c>
      <c r="H20" s="89">
        <f>'Data Input Sheets'!F768</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317" t="s">
        <v>906</v>
      </c>
      <c r="Z20" s="89">
        <f t="shared" si="11"/>
        <v>0</v>
      </c>
      <c r="AB20" s="89">
        <f t="shared" si="12"/>
        <v>0</v>
      </c>
      <c r="AD20" s="89">
        <f t="shared" si="8"/>
        <v>0</v>
      </c>
      <c r="AE20" s="26"/>
      <c r="AF20" s="89">
        <f>'Data Input Sheets'!$F$848</f>
        <v>0</v>
      </c>
      <c r="AH20" s="89">
        <f t="shared" si="9"/>
        <v>0</v>
      </c>
      <c r="AJ20" s="27" t="s">
        <v>906</v>
      </c>
      <c r="AL20" s="27" t="s">
        <v>906</v>
      </c>
      <c r="AN20" s="89">
        <f t="shared" si="13"/>
        <v>0</v>
      </c>
      <c r="AP20" s="346">
        <f>'Data Input Sheets'!F723</f>
        <v>0</v>
      </c>
      <c r="AR20" s="89">
        <f t="shared" si="10"/>
        <v>0</v>
      </c>
    </row>
    <row r="21" spans="1:44" ht="12.75">
      <c r="A21" s="197" t="str">
        <f>'Data Input Sheets'!D724</f>
        <v>Manager 3</v>
      </c>
      <c r="D21" s="32">
        <f>ROUND('Data Input Sheets'!F769/(40*52),2)</f>
        <v>0</v>
      </c>
      <c r="F21" s="32">
        <f t="shared" si="0"/>
        <v>0</v>
      </c>
      <c r="H21" s="89">
        <f>'Data Input Sheets'!F769</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317" t="s">
        <v>906</v>
      </c>
      <c r="Z21" s="89">
        <f t="shared" si="11"/>
        <v>0</v>
      </c>
      <c r="AB21" s="89">
        <f t="shared" si="12"/>
        <v>0</v>
      </c>
      <c r="AD21" s="89">
        <f t="shared" si="8"/>
        <v>0</v>
      </c>
      <c r="AE21" s="26"/>
      <c r="AF21" s="89">
        <f>'Data Input Sheets'!$F$848</f>
        <v>0</v>
      </c>
      <c r="AH21" s="89">
        <f t="shared" si="9"/>
        <v>0</v>
      </c>
      <c r="AJ21" s="27" t="s">
        <v>906</v>
      </c>
      <c r="AL21" s="27" t="s">
        <v>906</v>
      </c>
      <c r="AN21" s="89">
        <f t="shared" si="13"/>
        <v>0</v>
      </c>
      <c r="AP21" s="346">
        <f>'Data Input Sheets'!F724</f>
        <v>0</v>
      </c>
      <c r="AR21" s="89">
        <f t="shared" si="10"/>
        <v>0</v>
      </c>
    </row>
    <row r="22" spans="1:44" ht="12.75">
      <c r="A22" s="197" t="str">
        <f>'Data Input Sheets'!D725</f>
        <v>Director 1</v>
      </c>
      <c r="D22" s="32">
        <f>ROUND('Data Input Sheets'!F770/(40*52),2)</f>
        <v>0</v>
      </c>
      <c r="F22" s="32">
        <f t="shared" si="0"/>
        <v>0</v>
      </c>
      <c r="H22" s="89">
        <f>'Data Input Sheets'!F770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317" t="s">
        <v>906</v>
      </c>
      <c r="Z22" s="89">
        <f t="shared" si="11"/>
        <v>0</v>
      </c>
      <c r="AB22" s="89">
        <f t="shared" si="12"/>
        <v>0</v>
      </c>
      <c r="AD22" s="89">
        <f t="shared" si="8"/>
        <v>0</v>
      </c>
      <c r="AE22" s="26"/>
      <c r="AF22" s="89">
        <f>'Data Input Sheets'!$F$848</f>
        <v>0</v>
      </c>
      <c r="AH22" s="89">
        <f t="shared" si="9"/>
        <v>0</v>
      </c>
      <c r="AJ22" s="27" t="s">
        <v>906</v>
      </c>
      <c r="AL22" s="27" t="s">
        <v>906</v>
      </c>
      <c r="AN22" s="89">
        <f t="shared" si="13"/>
        <v>0</v>
      </c>
      <c r="AP22" s="346">
        <f>'Data Input Sheets'!F725</f>
        <v>0</v>
      </c>
      <c r="AR22" s="89">
        <f t="shared" si="10"/>
        <v>0</v>
      </c>
    </row>
    <row r="23" spans="1:44" ht="12.75">
      <c r="A23" s="197" t="str">
        <f>'Data Input Sheets'!D726</f>
        <v>Director 2</v>
      </c>
      <c r="D23" s="32">
        <f>ROUND('Data Input Sheets'!F771/(40*52),2)</f>
        <v>0</v>
      </c>
      <c r="F23" s="32">
        <f t="shared" si="0"/>
        <v>0</v>
      </c>
      <c r="H23" s="89">
        <f>'Data Input Sheets'!F771</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317" t="s">
        <v>906</v>
      </c>
      <c r="Z23" s="89">
        <f t="shared" si="11"/>
        <v>0</v>
      </c>
      <c r="AB23" s="89">
        <f t="shared" si="12"/>
        <v>0</v>
      </c>
      <c r="AD23" s="89">
        <f t="shared" si="8"/>
        <v>0</v>
      </c>
      <c r="AE23" s="26"/>
      <c r="AF23" s="89">
        <f>'Data Input Sheets'!$F$848</f>
        <v>0</v>
      </c>
      <c r="AH23" s="89">
        <f t="shared" si="9"/>
        <v>0</v>
      </c>
      <c r="AJ23" s="27" t="s">
        <v>906</v>
      </c>
      <c r="AL23" s="27" t="s">
        <v>906</v>
      </c>
      <c r="AN23" s="89">
        <f t="shared" si="13"/>
        <v>0</v>
      </c>
      <c r="AP23" s="346">
        <f>'Data Input Sheets'!F726</f>
        <v>0</v>
      </c>
      <c r="AR23" s="89">
        <f t="shared" si="10"/>
        <v>0</v>
      </c>
    </row>
    <row r="24" spans="1:44" ht="12.75">
      <c r="A24" s="197" t="str">
        <f>'Data Input Sheets'!D727</f>
        <v>Director 3</v>
      </c>
      <c r="D24" s="32">
        <f>ROUND('Data Input Sheets'!F772/(40*52),2)</f>
        <v>0</v>
      </c>
      <c r="F24" s="32">
        <f t="shared" si="0"/>
        <v>0</v>
      </c>
      <c r="H24" s="89">
        <f>'Data Input Sheets'!F772</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317" t="s">
        <v>906</v>
      </c>
      <c r="Z24" s="89">
        <f t="shared" si="11"/>
        <v>0</v>
      </c>
      <c r="AB24" s="89">
        <f t="shared" si="12"/>
        <v>0</v>
      </c>
      <c r="AD24" s="89">
        <f t="shared" si="8"/>
        <v>0</v>
      </c>
      <c r="AE24" s="26"/>
      <c r="AF24" s="89">
        <f>'Data Input Sheets'!$F$848</f>
        <v>0</v>
      </c>
      <c r="AH24" s="89">
        <f t="shared" si="9"/>
        <v>0</v>
      </c>
      <c r="AJ24" s="27" t="s">
        <v>906</v>
      </c>
      <c r="AL24" s="27" t="s">
        <v>906</v>
      </c>
      <c r="AN24" s="89">
        <f t="shared" si="13"/>
        <v>0</v>
      </c>
      <c r="AP24" s="346">
        <f>'Data Input Sheets'!F727</f>
        <v>0</v>
      </c>
      <c r="AR24" s="89">
        <f t="shared" si="10"/>
        <v>0</v>
      </c>
    </row>
    <row r="25" spans="1:42" ht="12.75">
      <c r="A25" s="204"/>
      <c r="X25" s="6"/>
      <c r="AP25" s="346"/>
    </row>
    <row r="26" spans="1:42" ht="12.75">
      <c r="A26" s="205" t="s">
        <v>1002</v>
      </c>
      <c r="X26" s="6"/>
      <c r="AP26" s="346"/>
    </row>
    <row r="27" spans="1:44" ht="12.75">
      <c r="A27" s="197" t="str">
        <f>'Data Input Sheets'!D777</f>
        <v>Clerk 1</v>
      </c>
      <c r="D27" s="32">
        <f>'Data Input Sheets'!F777</f>
        <v>0</v>
      </c>
      <c r="F27" s="32">
        <f aca="true" t="shared" si="14" ref="F27:F35">ROUND(D27*1.5,2)</f>
        <v>0</v>
      </c>
      <c r="H27" s="206">
        <f>ROUND((D27*'Data Input Sheets'!F803*52)+('Schedule G-1'!F27*'Data Input Sheets'!H803*52),0)</f>
        <v>0</v>
      </c>
      <c r="J27" s="206">
        <f>IF(H27&lt;87900,(ROUND($J$11*H27,0)),87900*$J$11)</f>
        <v>0</v>
      </c>
      <c r="K27" s="28"/>
      <c r="L27" s="206">
        <f aca="true" t="shared" si="15" ref="L27:L35">ROUND($L$11*H27,0)</f>
        <v>0</v>
      </c>
      <c r="M27" s="28"/>
      <c r="N27" s="206">
        <f aca="true" t="shared" si="16" ref="N27:N35">IF(H27&lt;7000,(ROUND(N$11*H27,0)),7000*$N$11)</f>
        <v>0</v>
      </c>
      <c r="O27" s="28"/>
      <c r="P27" s="206">
        <f aca="true" t="shared" si="17" ref="P27:P35">IF(H27&lt;7000,(ROUND(P$11*H27,0)),7000*$P$11)</f>
        <v>0</v>
      </c>
      <c r="Q27" s="28"/>
      <c r="R27" s="206">
        <f aca="true" t="shared" si="18" ref="R27:R35">ROUND(R$11*H27,0)</f>
        <v>0</v>
      </c>
      <c r="S27" s="28"/>
      <c r="T27" s="206">
        <f aca="true" t="shared" si="19" ref="T27:T35">ROUND(T$11*H27,0)</f>
        <v>0</v>
      </c>
      <c r="U27" s="28"/>
      <c r="V27" s="206">
        <f aca="true" t="shared" si="20" ref="V27:V35">SUM(J27:T27)</f>
        <v>0</v>
      </c>
      <c r="X27" s="317" t="s">
        <v>906</v>
      </c>
      <c r="Z27" s="206">
        <f aca="true" t="shared" si="21" ref="Z27:Z38">ROUND(H27*Z$11,0)</f>
        <v>0</v>
      </c>
      <c r="AA27" s="89"/>
      <c r="AB27" s="206">
        <f aca="true" t="shared" si="22" ref="AB27:AB35">ROUND(H27*AB$11,0)</f>
        <v>0</v>
      </c>
      <c r="AD27" s="206">
        <f aca="true" t="shared" si="23" ref="AD27:AD35">ROUND(H27*AD$11,0)</f>
        <v>0</v>
      </c>
      <c r="AE27" s="26"/>
      <c r="AF27" s="206">
        <f>'Data Input Sheets'!$F$848</f>
        <v>0</v>
      </c>
      <c r="AH27" s="206">
        <f aca="true" t="shared" si="24" ref="AH27:AH35">SUM(Z27:AF27)</f>
        <v>0</v>
      </c>
      <c r="AJ27" s="27" t="s">
        <v>906</v>
      </c>
      <c r="AL27" s="27" t="s">
        <v>906</v>
      </c>
      <c r="AN27" s="206">
        <f aca="true" t="shared" si="25" ref="AN27:AN35">H27+V27+AH27</f>
        <v>0</v>
      </c>
      <c r="AP27" s="346">
        <f>'Data Input Sheets'!F743</f>
        <v>0</v>
      </c>
      <c r="AR27" s="206">
        <f aca="true" t="shared" si="26" ref="AR27:AR35">ROUND(AN27*AP27,0)</f>
        <v>0</v>
      </c>
    </row>
    <row r="28" spans="1:44" ht="12.75">
      <c r="A28" s="197" t="str">
        <f>'Data Input Sheets'!D778</f>
        <v>Clerk 2</v>
      </c>
      <c r="D28" s="32">
        <f>'Data Input Sheets'!F778</f>
        <v>0</v>
      </c>
      <c r="F28" s="32">
        <f t="shared" si="14"/>
        <v>0</v>
      </c>
      <c r="H28" s="89">
        <f>ROUND((D28*'Data Input Sheets'!F804*52)+('Schedule G-1'!F28*'Data Input Sheets'!H804*52),0)</f>
        <v>0</v>
      </c>
      <c r="J28" s="89">
        <f aca="true" t="shared" si="27" ref="J28:J35">IF(H28&lt;87900,(ROUND($J$11*H28,0)),87900*$J$11)</f>
        <v>0</v>
      </c>
      <c r="K28" s="28"/>
      <c r="L28" s="89">
        <f t="shared" si="15"/>
        <v>0</v>
      </c>
      <c r="M28" s="28"/>
      <c r="N28" s="89">
        <f t="shared" si="16"/>
        <v>0</v>
      </c>
      <c r="O28" s="28"/>
      <c r="P28" s="89">
        <f t="shared" si="17"/>
        <v>0</v>
      </c>
      <c r="Q28" s="28"/>
      <c r="R28" s="89">
        <f t="shared" si="18"/>
        <v>0</v>
      </c>
      <c r="S28" s="28"/>
      <c r="T28" s="89">
        <f t="shared" si="19"/>
        <v>0</v>
      </c>
      <c r="U28" s="28"/>
      <c r="V28" s="89">
        <f t="shared" si="20"/>
        <v>0</v>
      </c>
      <c r="X28" s="318" t="s">
        <v>906</v>
      </c>
      <c r="Z28" s="89">
        <f t="shared" si="21"/>
        <v>0</v>
      </c>
      <c r="AA28" s="89"/>
      <c r="AB28" s="89">
        <f t="shared" si="22"/>
        <v>0</v>
      </c>
      <c r="AD28" s="89">
        <f t="shared" si="23"/>
        <v>0</v>
      </c>
      <c r="AE28" s="26"/>
      <c r="AF28" s="89">
        <f>'Data Input Sheets'!$F$848</f>
        <v>0</v>
      </c>
      <c r="AH28" s="89">
        <f t="shared" si="24"/>
        <v>0</v>
      </c>
      <c r="AJ28" s="27" t="s">
        <v>906</v>
      </c>
      <c r="AL28" s="27" t="s">
        <v>906</v>
      </c>
      <c r="AN28" s="89">
        <f t="shared" si="25"/>
        <v>0</v>
      </c>
      <c r="AP28" s="346">
        <f>'Data Input Sheets'!F744</f>
        <v>0</v>
      </c>
      <c r="AR28" s="89">
        <f t="shared" si="26"/>
        <v>0</v>
      </c>
    </row>
    <row r="29" spans="1:44" ht="12.75">
      <c r="A29" s="197" t="str">
        <f>'Data Input Sheets'!D779</f>
        <v>Clerk 3</v>
      </c>
      <c r="D29" s="32">
        <f>'Data Input Sheets'!F779</f>
        <v>0</v>
      </c>
      <c r="F29" s="32">
        <f t="shared" si="14"/>
        <v>0</v>
      </c>
      <c r="H29" s="89">
        <f>ROUND((D29*'Data Input Sheets'!F805*52)+('Schedule G-1'!F29*'Data Input Sheets'!H805*52),0)</f>
        <v>0</v>
      </c>
      <c r="J29" s="89">
        <f t="shared" si="27"/>
        <v>0</v>
      </c>
      <c r="K29" s="28"/>
      <c r="L29" s="89">
        <f t="shared" si="15"/>
        <v>0</v>
      </c>
      <c r="M29" s="28"/>
      <c r="N29" s="89">
        <f t="shared" si="16"/>
        <v>0</v>
      </c>
      <c r="O29" s="28"/>
      <c r="P29" s="89">
        <f t="shared" si="17"/>
        <v>0</v>
      </c>
      <c r="Q29" s="28"/>
      <c r="R29" s="89">
        <f t="shared" si="18"/>
        <v>0</v>
      </c>
      <c r="S29" s="28"/>
      <c r="T29" s="89">
        <f t="shared" si="19"/>
        <v>0</v>
      </c>
      <c r="U29" s="28"/>
      <c r="V29" s="89">
        <f t="shared" si="20"/>
        <v>0</v>
      </c>
      <c r="X29" s="318" t="s">
        <v>906</v>
      </c>
      <c r="Z29" s="89">
        <f t="shared" si="21"/>
        <v>0</v>
      </c>
      <c r="AA29" s="89"/>
      <c r="AB29" s="89">
        <f t="shared" si="22"/>
        <v>0</v>
      </c>
      <c r="AD29" s="89">
        <f t="shared" si="23"/>
        <v>0</v>
      </c>
      <c r="AE29" s="26"/>
      <c r="AF29" s="89">
        <f>'Data Input Sheets'!$F$848</f>
        <v>0</v>
      </c>
      <c r="AH29" s="89">
        <f t="shared" si="24"/>
        <v>0</v>
      </c>
      <c r="AJ29" s="27" t="s">
        <v>906</v>
      </c>
      <c r="AL29" s="27" t="s">
        <v>906</v>
      </c>
      <c r="AN29" s="89">
        <f t="shared" si="25"/>
        <v>0</v>
      </c>
      <c r="AP29" s="346">
        <f>'Data Input Sheets'!F745</f>
        <v>0</v>
      </c>
      <c r="AR29" s="89">
        <f t="shared" si="26"/>
        <v>0</v>
      </c>
    </row>
    <row r="30" spans="1:44" ht="12.75">
      <c r="A30" s="197" t="str">
        <f>'Data Input Sheets'!D780</f>
        <v>Clerk 4</v>
      </c>
      <c r="D30" s="32">
        <f>'Data Input Sheets'!F780</f>
        <v>0</v>
      </c>
      <c r="F30" s="32">
        <f t="shared" si="14"/>
        <v>0</v>
      </c>
      <c r="H30" s="89">
        <f>ROUND((D30*'Data Input Sheets'!F806*52)+('Schedule G-1'!F30*'Data Input Sheets'!H806*52),0)</f>
        <v>0</v>
      </c>
      <c r="J30" s="89">
        <f t="shared" si="27"/>
        <v>0</v>
      </c>
      <c r="K30" s="28"/>
      <c r="L30" s="89">
        <f t="shared" si="15"/>
        <v>0</v>
      </c>
      <c r="M30" s="28"/>
      <c r="N30" s="89">
        <f t="shared" si="16"/>
        <v>0</v>
      </c>
      <c r="O30" s="28"/>
      <c r="P30" s="89">
        <f t="shared" si="17"/>
        <v>0</v>
      </c>
      <c r="Q30" s="28"/>
      <c r="R30" s="89">
        <f t="shared" si="18"/>
        <v>0</v>
      </c>
      <c r="S30" s="28"/>
      <c r="T30" s="89">
        <f t="shared" si="19"/>
        <v>0</v>
      </c>
      <c r="U30" s="28"/>
      <c r="V30" s="89">
        <f t="shared" si="20"/>
        <v>0</v>
      </c>
      <c r="X30" s="318" t="s">
        <v>906</v>
      </c>
      <c r="Z30" s="89">
        <f t="shared" si="21"/>
        <v>0</v>
      </c>
      <c r="AA30" s="89"/>
      <c r="AB30" s="89">
        <f t="shared" si="22"/>
        <v>0</v>
      </c>
      <c r="AD30" s="89">
        <f t="shared" si="23"/>
        <v>0</v>
      </c>
      <c r="AE30" s="26"/>
      <c r="AF30" s="89">
        <f>'Data Input Sheets'!$F$848</f>
        <v>0</v>
      </c>
      <c r="AH30" s="89">
        <f t="shared" si="24"/>
        <v>0</v>
      </c>
      <c r="AJ30" s="27" t="s">
        <v>906</v>
      </c>
      <c r="AL30" s="27" t="s">
        <v>906</v>
      </c>
      <c r="AN30" s="89">
        <f t="shared" si="25"/>
        <v>0</v>
      </c>
      <c r="AP30" s="346">
        <f>'Data Input Sheets'!F746</f>
        <v>0</v>
      </c>
      <c r="AR30" s="89">
        <f t="shared" si="26"/>
        <v>0</v>
      </c>
    </row>
    <row r="31" spans="1:44" ht="12.75">
      <c r="A31" s="197" t="str">
        <f>'Data Input Sheets'!D781</f>
        <v>Clerk 5</v>
      </c>
      <c r="D31" s="32">
        <f>'Data Input Sheets'!F781</f>
        <v>0</v>
      </c>
      <c r="F31" s="32">
        <f t="shared" si="14"/>
        <v>0</v>
      </c>
      <c r="H31" s="89">
        <f>ROUND((D31*'Data Input Sheets'!F807*52)+('Schedule G-1'!F31*'Data Input Sheets'!H807*52),0)</f>
        <v>0</v>
      </c>
      <c r="J31" s="89">
        <f t="shared" si="27"/>
        <v>0</v>
      </c>
      <c r="K31" s="28"/>
      <c r="L31" s="89">
        <f t="shared" si="15"/>
        <v>0</v>
      </c>
      <c r="M31" s="28"/>
      <c r="N31" s="89">
        <f t="shared" si="16"/>
        <v>0</v>
      </c>
      <c r="O31" s="28"/>
      <c r="P31" s="89">
        <f t="shared" si="17"/>
        <v>0</v>
      </c>
      <c r="Q31" s="28"/>
      <c r="R31" s="89">
        <f t="shared" si="18"/>
        <v>0</v>
      </c>
      <c r="S31" s="28"/>
      <c r="T31" s="89">
        <f t="shared" si="19"/>
        <v>0</v>
      </c>
      <c r="U31" s="28"/>
      <c r="V31" s="89">
        <f t="shared" si="20"/>
        <v>0</v>
      </c>
      <c r="X31" s="318" t="s">
        <v>906</v>
      </c>
      <c r="Z31" s="89">
        <f t="shared" si="21"/>
        <v>0</v>
      </c>
      <c r="AA31" s="89"/>
      <c r="AB31" s="89">
        <f t="shared" si="22"/>
        <v>0</v>
      </c>
      <c r="AD31" s="89">
        <f t="shared" si="23"/>
        <v>0</v>
      </c>
      <c r="AE31" s="26"/>
      <c r="AF31" s="89">
        <f>'Data Input Sheets'!$F$848</f>
        <v>0</v>
      </c>
      <c r="AH31" s="89">
        <f t="shared" si="24"/>
        <v>0</v>
      </c>
      <c r="AJ31" s="27" t="s">
        <v>906</v>
      </c>
      <c r="AL31" s="27" t="s">
        <v>906</v>
      </c>
      <c r="AN31" s="89">
        <f t="shared" si="25"/>
        <v>0</v>
      </c>
      <c r="AP31" s="346">
        <f>'Data Input Sheets'!F747</f>
        <v>0</v>
      </c>
      <c r="AR31" s="89">
        <f t="shared" si="26"/>
        <v>0</v>
      </c>
    </row>
    <row r="32" spans="1:44" ht="12.75">
      <c r="A32" s="197" t="str">
        <f>'Data Input Sheets'!D782</f>
        <v>Clerk 6</v>
      </c>
      <c r="D32" s="32">
        <f>'Data Input Sheets'!F782</f>
        <v>0</v>
      </c>
      <c r="F32" s="32">
        <f t="shared" si="14"/>
        <v>0</v>
      </c>
      <c r="H32" s="89">
        <f>ROUND((D32*'Data Input Sheets'!F808*52)+('Schedule G-1'!F32*'Data Input Sheets'!H808*52),0)</f>
        <v>0</v>
      </c>
      <c r="J32" s="89">
        <f t="shared" si="27"/>
        <v>0</v>
      </c>
      <c r="K32" s="28"/>
      <c r="L32" s="89">
        <f t="shared" si="15"/>
        <v>0</v>
      </c>
      <c r="M32" s="28"/>
      <c r="N32" s="89">
        <f t="shared" si="16"/>
        <v>0</v>
      </c>
      <c r="O32" s="28"/>
      <c r="P32" s="89">
        <f t="shared" si="17"/>
        <v>0</v>
      </c>
      <c r="Q32" s="28"/>
      <c r="R32" s="89">
        <f t="shared" si="18"/>
        <v>0</v>
      </c>
      <c r="S32" s="28"/>
      <c r="T32" s="89">
        <f t="shared" si="19"/>
        <v>0</v>
      </c>
      <c r="U32" s="28"/>
      <c r="V32" s="89">
        <f t="shared" si="20"/>
        <v>0</v>
      </c>
      <c r="X32" s="318" t="s">
        <v>906</v>
      </c>
      <c r="Z32" s="89">
        <f t="shared" si="21"/>
        <v>0</v>
      </c>
      <c r="AA32" s="89"/>
      <c r="AB32" s="89">
        <f t="shared" si="22"/>
        <v>0</v>
      </c>
      <c r="AD32" s="89">
        <f t="shared" si="23"/>
        <v>0</v>
      </c>
      <c r="AE32" s="26"/>
      <c r="AF32" s="89">
        <f>'Data Input Sheets'!$F$848</f>
        <v>0</v>
      </c>
      <c r="AH32" s="89">
        <f t="shared" si="24"/>
        <v>0</v>
      </c>
      <c r="AJ32" s="27" t="s">
        <v>906</v>
      </c>
      <c r="AL32" s="27" t="s">
        <v>906</v>
      </c>
      <c r="AN32" s="89">
        <f t="shared" si="25"/>
        <v>0</v>
      </c>
      <c r="AP32" s="346">
        <f>'Data Input Sheets'!F748</f>
        <v>0</v>
      </c>
      <c r="AR32" s="89">
        <f t="shared" si="26"/>
        <v>0</v>
      </c>
    </row>
    <row r="33" spans="1:44" ht="12.75">
      <c r="A33" s="197" t="str">
        <f>'Data Input Sheets'!D783</f>
        <v>Administrative Assistant 1</v>
      </c>
      <c r="D33" s="32">
        <f>'Data Input Sheets'!F783</f>
        <v>0</v>
      </c>
      <c r="F33" s="32">
        <f t="shared" si="14"/>
        <v>0</v>
      </c>
      <c r="H33" s="89">
        <f>ROUND((D33*'Data Input Sheets'!F809*52)+('Schedule G-1'!F33*'Data Input Sheets'!H809*52),0)</f>
        <v>0</v>
      </c>
      <c r="J33" s="89">
        <f t="shared" si="27"/>
        <v>0</v>
      </c>
      <c r="K33" s="28"/>
      <c r="L33" s="89">
        <f t="shared" si="15"/>
        <v>0</v>
      </c>
      <c r="M33" s="28"/>
      <c r="N33" s="89">
        <f t="shared" si="16"/>
        <v>0</v>
      </c>
      <c r="O33" s="28"/>
      <c r="P33" s="89">
        <f t="shared" si="17"/>
        <v>0</v>
      </c>
      <c r="Q33" s="28"/>
      <c r="R33" s="89">
        <f t="shared" si="18"/>
        <v>0</v>
      </c>
      <c r="S33" s="28"/>
      <c r="T33" s="89">
        <f t="shared" si="19"/>
        <v>0</v>
      </c>
      <c r="U33" s="28"/>
      <c r="V33" s="89">
        <f t="shared" si="20"/>
        <v>0</v>
      </c>
      <c r="X33" s="318" t="s">
        <v>906</v>
      </c>
      <c r="Z33" s="89">
        <f t="shared" si="21"/>
        <v>0</v>
      </c>
      <c r="AA33" s="89"/>
      <c r="AB33" s="89">
        <f t="shared" si="22"/>
        <v>0</v>
      </c>
      <c r="AD33" s="89">
        <f t="shared" si="23"/>
        <v>0</v>
      </c>
      <c r="AE33" s="26"/>
      <c r="AF33" s="89">
        <f>'Data Input Sheets'!$F$848</f>
        <v>0</v>
      </c>
      <c r="AH33" s="89">
        <f t="shared" si="24"/>
        <v>0</v>
      </c>
      <c r="AJ33" s="27" t="s">
        <v>906</v>
      </c>
      <c r="AL33" s="27" t="s">
        <v>906</v>
      </c>
      <c r="AN33" s="89">
        <f t="shared" si="25"/>
        <v>0</v>
      </c>
      <c r="AP33" s="346">
        <f>'Data Input Sheets'!F749</f>
        <v>0</v>
      </c>
      <c r="AR33" s="89">
        <f t="shared" si="26"/>
        <v>0</v>
      </c>
    </row>
    <row r="34" spans="1:44" ht="12.75">
      <c r="A34" s="197" t="str">
        <f>'Data Input Sheets'!D784</f>
        <v>Administrative Assistant 2</v>
      </c>
      <c r="D34" s="32">
        <f>'Data Input Sheets'!F784</f>
        <v>0</v>
      </c>
      <c r="F34" s="32">
        <f t="shared" si="14"/>
        <v>0</v>
      </c>
      <c r="H34" s="89">
        <f>ROUND((D34*'Data Input Sheets'!F810*52)+('Schedule G-1'!F34*'Data Input Sheets'!H810*52),0)</f>
        <v>0</v>
      </c>
      <c r="J34" s="89">
        <f t="shared" si="27"/>
        <v>0</v>
      </c>
      <c r="K34" s="28"/>
      <c r="L34" s="89">
        <f t="shared" si="15"/>
        <v>0</v>
      </c>
      <c r="M34" s="28"/>
      <c r="N34" s="89">
        <f t="shared" si="16"/>
        <v>0</v>
      </c>
      <c r="O34" s="28"/>
      <c r="P34" s="89">
        <f t="shared" si="17"/>
        <v>0</v>
      </c>
      <c r="Q34" s="28"/>
      <c r="R34" s="89">
        <f t="shared" si="18"/>
        <v>0</v>
      </c>
      <c r="S34" s="28"/>
      <c r="T34" s="89">
        <f t="shared" si="19"/>
        <v>0</v>
      </c>
      <c r="U34" s="28"/>
      <c r="V34" s="89">
        <f t="shared" si="20"/>
        <v>0</v>
      </c>
      <c r="X34" s="318" t="s">
        <v>906</v>
      </c>
      <c r="Z34" s="89">
        <f t="shared" si="21"/>
        <v>0</v>
      </c>
      <c r="AA34" s="89"/>
      <c r="AB34" s="89">
        <f t="shared" si="22"/>
        <v>0</v>
      </c>
      <c r="AD34" s="89">
        <f t="shared" si="23"/>
        <v>0</v>
      </c>
      <c r="AE34" s="26"/>
      <c r="AF34" s="89">
        <f>'Data Input Sheets'!$F$848</f>
        <v>0</v>
      </c>
      <c r="AH34" s="89">
        <f t="shared" si="24"/>
        <v>0</v>
      </c>
      <c r="AJ34" s="27" t="s">
        <v>906</v>
      </c>
      <c r="AL34" s="27" t="s">
        <v>906</v>
      </c>
      <c r="AN34" s="89">
        <f t="shared" si="25"/>
        <v>0</v>
      </c>
      <c r="AP34" s="346">
        <f>'Data Input Sheets'!F750</f>
        <v>0</v>
      </c>
      <c r="AR34" s="89">
        <f t="shared" si="26"/>
        <v>0</v>
      </c>
    </row>
    <row r="35" spans="1:44" ht="12.75">
      <c r="A35" s="197" t="str">
        <f>'Data Input Sheets'!D785</f>
        <v>Administrative Assistant 3</v>
      </c>
      <c r="D35" s="32">
        <f>'Data Input Sheets'!F785</f>
        <v>0</v>
      </c>
      <c r="F35" s="32">
        <f t="shared" si="14"/>
        <v>0</v>
      </c>
      <c r="H35" s="89">
        <f>ROUND((D35*'Data Input Sheets'!F811*52)+('Schedule G-1'!F35*'Data Input Sheets'!H811*52),0)</f>
        <v>0</v>
      </c>
      <c r="J35" s="89">
        <f t="shared" si="27"/>
        <v>0</v>
      </c>
      <c r="K35" s="28"/>
      <c r="L35" s="89">
        <f t="shared" si="15"/>
        <v>0</v>
      </c>
      <c r="M35" s="28"/>
      <c r="N35" s="89">
        <f t="shared" si="16"/>
        <v>0</v>
      </c>
      <c r="O35" s="28"/>
      <c r="P35" s="89">
        <f t="shared" si="17"/>
        <v>0</v>
      </c>
      <c r="Q35" s="28"/>
      <c r="R35" s="89">
        <f t="shared" si="18"/>
        <v>0</v>
      </c>
      <c r="S35" s="28"/>
      <c r="T35" s="89">
        <f t="shared" si="19"/>
        <v>0</v>
      </c>
      <c r="U35" s="28"/>
      <c r="V35" s="89">
        <f t="shared" si="20"/>
        <v>0</v>
      </c>
      <c r="X35" s="318" t="s">
        <v>906</v>
      </c>
      <c r="Z35" s="89">
        <f t="shared" si="21"/>
        <v>0</v>
      </c>
      <c r="AA35" s="89"/>
      <c r="AB35" s="89">
        <f t="shared" si="22"/>
        <v>0</v>
      </c>
      <c r="AD35" s="89">
        <f t="shared" si="23"/>
        <v>0</v>
      </c>
      <c r="AE35" s="26"/>
      <c r="AF35" s="89">
        <f>'Data Input Sheets'!$F$848</f>
        <v>0</v>
      </c>
      <c r="AH35" s="89">
        <f t="shared" si="24"/>
        <v>0</v>
      </c>
      <c r="AJ35" s="27" t="s">
        <v>906</v>
      </c>
      <c r="AL35" s="27" t="s">
        <v>906</v>
      </c>
      <c r="AN35" s="89">
        <f t="shared" si="25"/>
        <v>0</v>
      </c>
      <c r="AP35" s="346">
        <f>'Data Input Sheets'!F751</f>
        <v>0</v>
      </c>
      <c r="AR35" s="89">
        <f t="shared" si="26"/>
        <v>0</v>
      </c>
    </row>
    <row r="36" spans="1:44" ht="12.75">
      <c r="A36" s="197" t="str">
        <f>'Data Input Sheets'!D786</f>
        <v>Administrative Assistant 4</v>
      </c>
      <c r="D36" s="32">
        <f>'Data Input Sheets'!F786</f>
        <v>0</v>
      </c>
      <c r="F36" s="32">
        <f>ROUND(D36*1.5,2)</f>
        <v>0</v>
      </c>
      <c r="H36" s="89">
        <f>ROUND((D36*'Data Input Sheets'!F812*52)+('Schedule G-1'!F36*'Data Input Sheets'!H812*52),0)</f>
        <v>0</v>
      </c>
      <c r="J36" s="89">
        <f>IF(H36&lt;87900,(ROUND($J$11*H36,0)),87900*$J$11)</f>
        <v>0</v>
      </c>
      <c r="K36" s="28"/>
      <c r="L36" s="89">
        <f>ROUND($L$11*H36,0)</f>
        <v>0</v>
      </c>
      <c r="M36" s="28"/>
      <c r="N36" s="89">
        <f>IF(H36&lt;7000,(ROUND(N$11*H36,0)),7000*$N$11)</f>
        <v>0</v>
      </c>
      <c r="O36" s="28"/>
      <c r="P36" s="89">
        <f>IF(H36&lt;7000,(ROUND(P$11*H36,0)),7000*$P$11)</f>
        <v>0</v>
      </c>
      <c r="Q36" s="28"/>
      <c r="R36" s="89">
        <f>ROUND(R$11*H36,0)</f>
        <v>0</v>
      </c>
      <c r="S36" s="28"/>
      <c r="T36" s="89">
        <f>ROUND(T$11*H36,0)</f>
        <v>0</v>
      </c>
      <c r="U36" s="28"/>
      <c r="V36" s="89">
        <f>SUM(J36:T36)</f>
        <v>0</v>
      </c>
      <c r="X36" s="318" t="s">
        <v>906</v>
      </c>
      <c r="Z36" s="89">
        <f t="shared" si="21"/>
        <v>0</v>
      </c>
      <c r="AA36" s="89"/>
      <c r="AB36" s="89">
        <f>ROUND(H36*AB$11,0)</f>
        <v>0</v>
      </c>
      <c r="AD36" s="89">
        <f>ROUND(H36*AD$11,0)</f>
        <v>0</v>
      </c>
      <c r="AE36" s="26"/>
      <c r="AF36" s="89">
        <f>'Data Input Sheets'!$F$848</f>
        <v>0</v>
      </c>
      <c r="AH36" s="89">
        <f>SUM(Z36:AF36)</f>
        <v>0</v>
      </c>
      <c r="AJ36" s="27" t="s">
        <v>906</v>
      </c>
      <c r="AL36" s="27" t="s">
        <v>906</v>
      </c>
      <c r="AN36" s="89">
        <f>H36+V36+AH36</f>
        <v>0</v>
      </c>
      <c r="AP36" s="346">
        <f>'Data Input Sheets'!F752</f>
        <v>0</v>
      </c>
      <c r="AR36" s="89">
        <f>ROUND(AN36*AP36,0)</f>
        <v>0</v>
      </c>
    </row>
    <row r="37" spans="1:44" ht="12.75">
      <c r="A37" s="197" t="str">
        <f>'Data Input Sheets'!D787</f>
        <v>Administrative Assistant 5</v>
      </c>
      <c r="D37" s="32">
        <f>'Data Input Sheets'!F787</f>
        <v>0</v>
      </c>
      <c r="F37" s="32">
        <f>ROUND(D37*1.5,2)</f>
        <v>0</v>
      </c>
      <c r="H37" s="89">
        <f>ROUND((D37*'Data Input Sheets'!F813*52)+('Schedule G-1'!F37*'Data Input Sheets'!H813*52),0)</f>
        <v>0</v>
      </c>
      <c r="J37" s="89">
        <f>IF(H37&lt;87900,(ROUND($J$11*H37,0)),87900*$J$11)</f>
        <v>0</v>
      </c>
      <c r="K37" s="28"/>
      <c r="L37" s="89">
        <f>ROUND($L$11*H37,0)</f>
        <v>0</v>
      </c>
      <c r="M37" s="28"/>
      <c r="N37" s="89">
        <f>IF(H37&lt;7000,(ROUND(N$11*H37,0)),7000*$N$11)</f>
        <v>0</v>
      </c>
      <c r="O37" s="28"/>
      <c r="P37" s="89">
        <f>IF(H37&lt;7000,(ROUND(P$11*H37,0)),7000*$P$11)</f>
        <v>0</v>
      </c>
      <c r="Q37" s="28"/>
      <c r="R37" s="89">
        <f>ROUND(R$11*H37,0)</f>
        <v>0</v>
      </c>
      <c r="S37" s="28"/>
      <c r="T37" s="89">
        <f>ROUND(T$11*H37,0)</f>
        <v>0</v>
      </c>
      <c r="U37" s="28"/>
      <c r="V37" s="89">
        <f>SUM(J37:T37)</f>
        <v>0</v>
      </c>
      <c r="X37" s="318" t="s">
        <v>906</v>
      </c>
      <c r="Z37" s="89">
        <f t="shared" si="21"/>
        <v>0</v>
      </c>
      <c r="AA37" s="89"/>
      <c r="AB37" s="89">
        <f>ROUND(H37*AB$11,0)</f>
        <v>0</v>
      </c>
      <c r="AD37" s="89">
        <f>ROUND(H37*AD$11,0)</f>
        <v>0</v>
      </c>
      <c r="AE37" s="26"/>
      <c r="AF37" s="89">
        <f>'Data Input Sheets'!$F$848</f>
        <v>0</v>
      </c>
      <c r="AH37" s="89">
        <f>SUM(Z37:AF37)</f>
        <v>0</v>
      </c>
      <c r="AJ37" s="27" t="s">
        <v>906</v>
      </c>
      <c r="AL37" s="27" t="s">
        <v>906</v>
      </c>
      <c r="AN37" s="89">
        <f>H37+V37+AH37</f>
        <v>0</v>
      </c>
      <c r="AP37" s="346">
        <f>'Data Input Sheets'!F753</f>
        <v>0</v>
      </c>
      <c r="AR37" s="89">
        <f>ROUND(AN37*AP37,0)</f>
        <v>0</v>
      </c>
    </row>
    <row r="38" spans="1:44" ht="12.75">
      <c r="A38" s="197" t="str">
        <f>'Data Input Sheets'!D788</f>
        <v>Administrative Assistant 6</v>
      </c>
      <c r="D38" s="32">
        <f>'Data Input Sheets'!F788</f>
        <v>0</v>
      </c>
      <c r="F38" s="32">
        <f>ROUND(D38*1.5,2)</f>
        <v>0</v>
      </c>
      <c r="H38" s="89">
        <f>ROUND((D38*'Data Input Sheets'!F814*52)+('Schedule G-1'!F38*'Data Input Sheets'!H814*52),0)</f>
        <v>0</v>
      </c>
      <c r="J38" s="89">
        <f>IF(H38&lt;87900,(ROUND($J$11*H38,0)),87900*$J$11)</f>
        <v>0</v>
      </c>
      <c r="K38" s="28"/>
      <c r="L38" s="89">
        <f>ROUND($L$11*H38,0)</f>
        <v>0</v>
      </c>
      <c r="M38" s="28"/>
      <c r="N38" s="89">
        <f>IF(H38&lt;7000,(ROUND(N$11*H38,0)),7000*$N$11)</f>
        <v>0</v>
      </c>
      <c r="O38" s="28"/>
      <c r="P38" s="89">
        <f>IF(H38&lt;7000,(ROUND(P$11*H38,0)),7000*$P$11)</f>
        <v>0</v>
      </c>
      <c r="Q38" s="28"/>
      <c r="R38" s="89">
        <f>ROUND(R$11*H38,0)</f>
        <v>0</v>
      </c>
      <c r="S38" s="28"/>
      <c r="T38" s="89">
        <f>ROUND(T$11*H38,0)</f>
        <v>0</v>
      </c>
      <c r="U38" s="28"/>
      <c r="V38" s="89">
        <f>SUM(J38:T38)</f>
        <v>0</v>
      </c>
      <c r="X38" s="318" t="s">
        <v>906</v>
      </c>
      <c r="Z38" s="89">
        <f t="shared" si="21"/>
        <v>0</v>
      </c>
      <c r="AA38" s="89"/>
      <c r="AB38" s="89">
        <f>ROUND(H38*AB$11,0)</f>
        <v>0</v>
      </c>
      <c r="AD38" s="89">
        <f>ROUND(H38*AD$11,0)</f>
        <v>0</v>
      </c>
      <c r="AE38" s="26"/>
      <c r="AF38" s="89">
        <f>'Data Input Sheets'!$F$848</f>
        <v>0</v>
      </c>
      <c r="AH38" s="89">
        <f>SUM(Z38:AF38)</f>
        <v>0</v>
      </c>
      <c r="AJ38" s="27" t="s">
        <v>906</v>
      </c>
      <c r="AL38" s="27" t="s">
        <v>906</v>
      </c>
      <c r="AN38" s="89">
        <f>H38+V38+AH38</f>
        <v>0</v>
      </c>
      <c r="AP38" s="346">
        <f>'Data Input Sheets'!F754</f>
        <v>0</v>
      </c>
      <c r="AR38" s="89">
        <f>ROUND(AN38*AP38,0)</f>
        <v>0</v>
      </c>
    </row>
    <row r="39" spans="1:44" ht="12.75">
      <c r="A39" s="204"/>
      <c r="H39" s="89"/>
      <c r="J39" s="89"/>
      <c r="L39" s="89"/>
      <c r="N39" s="89"/>
      <c r="P39" s="89"/>
      <c r="R39" s="89"/>
      <c r="T39" s="89"/>
      <c r="V39" s="89"/>
      <c r="X39" s="89"/>
      <c r="Z39" s="89"/>
      <c r="AB39" s="89"/>
      <c r="AD39" s="89"/>
      <c r="AF39" s="89"/>
      <c r="AH39" s="89"/>
      <c r="AN39" s="89"/>
      <c r="AR39" s="89"/>
    </row>
    <row r="40" spans="1:8" ht="12.75">
      <c r="A40" s="205" t="str">
        <f>'Data Input Sheets'!$D$533</f>
        <v>Miscellaneous Personnel Costs</v>
      </c>
      <c r="H40" s="89"/>
    </row>
    <row r="41" spans="1:44" ht="12.75">
      <c r="A41" s="197" t="s">
        <v>1030</v>
      </c>
      <c r="D41" s="32"/>
      <c r="F41" s="207"/>
      <c r="H41" s="89"/>
      <c r="I41" s="89"/>
      <c r="J41" s="89"/>
      <c r="K41" s="89"/>
      <c r="L41" s="89"/>
      <c r="M41" s="89"/>
      <c r="N41" s="89"/>
      <c r="O41" s="89"/>
      <c r="P41" s="89"/>
      <c r="Q41" s="89"/>
      <c r="R41" s="89"/>
      <c r="S41" s="89"/>
      <c r="T41" s="89"/>
      <c r="U41" s="89"/>
      <c r="V41" s="89"/>
      <c r="X41" s="29"/>
      <c r="Z41" s="89"/>
      <c r="AA41" s="89"/>
      <c r="AB41" s="89"/>
      <c r="AD41" s="89"/>
      <c r="AE41" s="26"/>
      <c r="AF41" s="89"/>
      <c r="AH41" s="29"/>
      <c r="AJ41" s="29"/>
      <c r="AL41" s="29"/>
      <c r="AN41" s="29"/>
      <c r="AR41" s="89">
        <f>'Data Input Sheets'!F859</f>
        <v>0</v>
      </c>
    </row>
    <row r="42" spans="1:8" ht="12.75">
      <c r="A42" s="197"/>
      <c r="H42" s="89"/>
    </row>
    <row r="43" spans="1:44" ht="13.5" thickBot="1">
      <c r="A43" s="120"/>
      <c r="B43" s="208" t="s">
        <v>853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0"/>
      <c r="AA43" s="120"/>
      <c r="AB43" s="120"/>
      <c r="AC43" s="120"/>
      <c r="AD43" s="120"/>
      <c r="AE43" s="120"/>
      <c r="AF43" s="120"/>
      <c r="AG43" s="120"/>
      <c r="AH43" s="120"/>
      <c r="AI43" s="120"/>
      <c r="AJ43" s="120"/>
      <c r="AK43" s="120"/>
      <c r="AL43" s="120"/>
      <c r="AM43" s="120"/>
      <c r="AN43" s="120"/>
      <c r="AO43" s="120"/>
      <c r="AP43" s="345">
        <f>SUM(AP15:AP39)</f>
        <v>0</v>
      </c>
      <c r="AQ43" s="120"/>
      <c r="AR43" s="75">
        <f>SUM(AR15:AR41)</f>
        <v>0</v>
      </c>
    </row>
    <row r="44" spans="1:44" ht="13.5" thickTop="1">
      <c r="A44" s="197"/>
      <c r="H44" s="89"/>
      <c r="AR44" s="230" t="s">
        <v>967</v>
      </c>
    </row>
    <row r="45" ht="12.75">
      <c r="H45" s="89"/>
    </row>
    <row r="46" ht="12.75">
      <c r="H46" s="89"/>
    </row>
    <row r="47" ht="12.75">
      <c r="H47" s="89"/>
    </row>
    <row r="48" ht="12.75">
      <c r="H48" s="89"/>
    </row>
  </sheetData>
  <sheetProtection/>
  <printOptions horizontalCentered="1"/>
  <pageMargins left="0.75" right="0.31" top="0.9" bottom="0.5" header="0.5" footer="0.17"/>
  <pageSetup fitToHeight="1" fitToWidth="1" horizontalDpi="300" verticalDpi="300" orientation="landscape" scale="54" r:id="rId1"/>
  <headerFooter alignWithMargins="0">
    <oddHeader>&amp;LSection 4&amp;R&amp;A</oddHeader>
    <oddFooter>&amp;C&amp;"Times New Roman,Regular"&amp;P&amp;RCopyright 2004.  American Ambulance Association.  All Rights Reserved.</oddFooter>
  </headerFooter>
</worksheet>
</file>

<file path=xl/worksheets/sheet24.xml><?xml version="1.0" encoding="utf-8"?>
<worksheet xmlns="http://schemas.openxmlformats.org/spreadsheetml/2006/main" xmlns:r="http://schemas.openxmlformats.org/officeDocument/2006/relationships">
  <sheetPr codeName="Sheet15">
    <pageSetUpPr fitToPage="1"/>
  </sheetPr>
  <dimension ref="A1:AS48"/>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8.7109375" style="4"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13.421875" style="4" customWidth="1"/>
    <col min="41" max="41" width="1.7109375" style="4" customWidth="1"/>
    <col min="42" max="42" width="8.00390625" style="4" bestFit="1" customWidth="1"/>
    <col min="43" max="43" width="1.7109375" style="4" customWidth="1"/>
    <col min="44" max="44" width="16.57421875" style="4" bestFit="1" customWidth="1"/>
    <col min="45" max="45" width="7.140625" style="4" customWidth="1"/>
    <col min="46" max="46" width="12.421875" style="4" customWidth="1"/>
    <col min="47" max="47" width="1.7109375" style="4" customWidth="1"/>
    <col min="48" max="48" width="14.57421875" style="4" customWidth="1"/>
    <col min="49" max="16384" width="9.140625" style="4" customWidth="1"/>
  </cols>
  <sheetData>
    <row r="1" spans="1:45"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3"/>
    </row>
    <row r="2" spans="1:45" ht="15.75">
      <c r="A2" s="1" t="s">
        <v>238</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23"/>
    </row>
    <row r="3" spans="1:45" ht="15.75">
      <c r="A3" s="1">
        <f>'Data Input Sheets'!H41</f>
        <v>2006</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3"/>
    </row>
    <row r="4" ht="15" customHeight="1">
      <c r="B4" s="5"/>
    </row>
    <row r="5" s="6" customFormat="1" ht="15" customHeight="1">
      <c r="B5" s="7"/>
    </row>
    <row r="6" spans="3:44"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596</v>
      </c>
      <c r="AO6" s="8"/>
      <c r="AP6" s="8" t="s">
        <v>969</v>
      </c>
      <c r="AQ6" s="8"/>
      <c r="AR6" s="8" t="s">
        <v>514</v>
      </c>
    </row>
    <row r="7" spans="3:44" ht="15" customHeight="1">
      <c r="C7" s="8"/>
      <c r="D7" s="8"/>
      <c r="E7" s="8"/>
      <c r="F7" s="8"/>
      <c r="G7" s="8"/>
      <c r="H7" s="8"/>
      <c r="I7" s="8"/>
      <c r="J7" s="8"/>
      <c r="K7" s="8"/>
      <c r="L7" s="8"/>
      <c r="M7" s="8"/>
      <c r="N7" s="8"/>
      <c r="O7" s="8"/>
      <c r="P7" s="8"/>
      <c r="Q7" s="8"/>
      <c r="R7" s="8"/>
      <c r="S7" s="8"/>
      <c r="T7" s="8"/>
      <c r="U7" s="8"/>
      <c r="V7" s="8" t="s">
        <v>654</v>
      </c>
      <c r="W7" s="8"/>
      <c r="X7" s="8"/>
      <c r="Y7" s="8"/>
      <c r="Z7" s="8"/>
      <c r="AA7" s="8"/>
      <c r="AB7" s="9"/>
      <c r="AC7" s="8"/>
      <c r="AD7" s="9"/>
      <c r="AE7" s="8"/>
      <c r="AF7" s="8"/>
      <c r="AG7" s="8"/>
      <c r="AH7" s="8"/>
      <c r="AI7" s="8"/>
      <c r="AJ7" s="8"/>
      <c r="AK7" s="8"/>
      <c r="AL7" s="9"/>
      <c r="AM7" s="8"/>
      <c r="AN7" s="8"/>
      <c r="AO7" s="8"/>
      <c r="AP7" s="8"/>
      <c r="AQ7" s="8"/>
      <c r="AR7" s="8"/>
    </row>
    <row r="8" spans="9:44"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10" t="s">
        <v>985</v>
      </c>
      <c r="AO8" s="8"/>
      <c r="AP8" s="8"/>
      <c r="AQ8" s="8"/>
      <c r="AR8" s="8"/>
    </row>
    <row r="9" spans="2:44"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c r="AG9" s="12"/>
      <c r="AH9" s="12" t="s">
        <v>853</v>
      </c>
      <c r="AI9" s="12"/>
      <c r="AJ9" s="12" t="s">
        <v>1014</v>
      </c>
      <c r="AK9" s="12"/>
      <c r="AL9" s="12" t="s">
        <v>853</v>
      </c>
      <c r="AM9" s="12"/>
      <c r="AN9" s="12" t="s">
        <v>1017</v>
      </c>
      <c r="AO9" s="12"/>
      <c r="AP9" s="12" t="s">
        <v>853</v>
      </c>
      <c r="AQ9" s="12"/>
      <c r="AR9" s="12" t="s">
        <v>853</v>
      </c>
    </row>
    <row r="10" spans="2:44"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965</v>
      </c>
      <c r="AG10" s="12"/>
      <c r="AH10" s="12" t="s">
        <v>897</v>
      </c>
      <c r="AI10" s="12"/>
      <c r="AJ10" s="12" t="s">
        <v>1015</v>
      </c>
      <c r="AK10" s="12"/>
      <c r="AL10" s="12" t="s">
        <v>898</v>
      </c>
      <c r="AM10" s="12"/>
      <c r="AN10" s="12" t="s">
        <v>1013</v>
      </c>
      <c r="AO10" s="12"/>
      <c r="AP10" s="12" t="s">
        <v>899</v>
      </c>
      <c r="AQ10" s="12"/>
      <c r="AR10" s="12" t="s">
        <v>900</v>
      </c>
    </row>
    <row r="11" spans="1:44" ht="15" customHeight="1">
      <c r="A11" s="17" t="s">
        <v>889</v>
      </c>
      <c r="B11" s="18"/>
      <c r="C11" s="12"/>
      <c r="D11" s="19" t="s">
        <v>893</v>
      </c>
      <c r="E11" s="15"/>
      <c r="F11" s="20">
        <v>1.5</v>
      </c>
      <c r="G11" s="12"/>
      <c r="H11" s="19" t="s">
        <v>983</v>
      </c>
      <c r="I11" s="12"/>
      <c r="J11" s="21">
        <f>'Data Input Sheets'!F547</f>
        <v>0</v>
      </c>
      <c r="K11" s="12"/>
      <c r="L11" s="22">
        <f>'Data Input Sheets'!F548</f>
        <v>0</v>
      </c>
      <c r="M11" s="12"/>
      <c r="N11" s="21">
        <f>'Data Input Sheets'!F549</f>
        <v>0</v>
      </c>
      <c r="O11" s="12"/>
      <c r="P11" s="21">
        <f>'Data Input Sheets'!F550</f>
        <v>0</v>
      </c>
      <c r="Q11" s="12"/>
      <c r="R11" s="22">
        <f>'Data Input Sheets'!F551</f>
        <v>0</v>
      </c>
      <c r="S11" s="12"/>
      <c r="T11" s="22">
        <f>'Data Input Sheets'!$F$552</f>
        <v>0</v>
      </c>
      <c r="U11" s="12"/>
      <c r="V11" s="21" t="s">
        <v>1009</v>
      </c>
      <c r="W11" s="12"/>
      <c r="X11" s="19" t="s">
        <v>657</v>
      </c>
      <c r="Y11" s="12"/>
      <c r="Z11" s="20">
        <f>'Data Input Sheets'!$F$822</f>
        <v>0</v>
      </c>
      <c r="AA11" s="12"/>
      <c r="AB11" s="20">
        <f>'Data Input Sheets'!$F$835</f>
        <v>0</v>
      </c>
      <c r="AC11" s="24"/>
      <c r="AD11" s="20">
        <f>'Data Input Sheets'!$F$827</f>
        <v>0</v>
      </c>
      <c r="AE11" s="12"/>
      <c r="AF11" s="25" t="s">
        <v>897</v>
      </c>
      <c r="AG11" s="12"/>
      <c r="AH11" s="19" t="s">
        <v>849</v>
      </c>
      <c r="AI11" s="12"/>
      <c r="AJ11" s="19" t="s">
        <v>1016</v>
      </c>
      <c r="AK11" s="12"/>
      <c r="AL11" s="19" t="s">
        <v>903</v>
      </c>
      <c r="AM11" s="12"/>
      <c r="AN11" s="19" t="s">
        <v>905</v>
      </c>
      <c r="AO11" s="12"/>
      <c r="AP11" s="19" t="s">
        <v>904</v>
      </c>
      <c r="AQ11" s="12"/>
      <c r="AR11" s="19" t="s">
        <v>905</v>
      </c>
    </row>
    <row r="12" spans="2:44"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 customHeight="1"/>
    <row r="14" ht="12.75">
      <c r="A14" s="205" t="s">
        <v>1001</v>
      </c>
    </row>
    <row r="15" spans="1:44" ht="12.75">
      <c r="A15" s="197" t="str">
        <f>'Data Input Sheets'!D718</f>
        <v>CEO/President/Executive/Chief 1</v>
      </c>
      <c r="D15" s="32">
        <f>ROUND('Data Input Sheets'!H763/(40*52),2)</f>
        <v>0</v>
      </c>
      <c r="F15" s="32">
        <f aca="true" t="shared" si="0" ref="F15:F24">ROUND(D15*1.5,2)</f>
        <v>0</v>
      </c>
      <c r="H15" s="206">
        <f>'Data Input Sheets'!H763</f>
        <v>0</v>
      </c>
      <c r="J15" s="206">
        <f aca="true" t="shared" si="1" ref="J15:J24">IF(H15&lt;87900,(ROUND($J$11*H15,0)),87900*$J$11)</f>
        <v>0</v>
      </c>
      <c r="K15" s="28"/>
      <c r="L15" s="206">
        <f aca="true" t="shared" si="2" ref="L15:L24">ROUND($L$11*H15,0)</f>
        <v>0</v>
      </c>
      <c r="M15" s="28"/>
      <c r="N15" s="206">
        <f aca="true" t="shared" si="3" ref="N15:N24">IF(H15&lt;7000,(ROUND(N$11*H15,0)),7000*$N$11)</f>
        <v>0</v>
      </c>
      <c r="O15" s="28"/>
      <c r="P15" s="206">
        <f aca="true" t="shared" si="4" ref="P15:P24">IF(H15&lt;7000,(ROUND(P$11*H15,0)),7000*$P$11)</f>
        <v>0</v>
      </c>
      <c r="Q15" s="28"/>
      <c r="R15" s="206">
        <f aca="true" t="shared" si="5" ref="R15:R24">ROUND(R$11*H15,0)</f>
        <v>0</v>
      </c>
      <c r="S15" s="28"/>
      <c r="T15" s="206">
        <f aca="true" t="shared" si="6" ref="T15:T24">ROUND(T$11*H15,0)</f>
        <v>0</v>
      </c>
      <c r="U15" s="28"/>
      <c r="V15" s="206">
        <f aca="true" t="shared" si="7" ref="V15:V24">SUM(J15:T15)</f>
        <v>0</v>
      </c>
      <c r="X15" s="317" t="s">
        <v>906</v>
      </c>
      <c r="Z15" s="206">
        <f>ROUND(H15*Z$11,0)</f>
        <v>0</v>
      </c>
      <c r="AB15" s="206">
        <f aca="true" t="shared" si="8" ref="AB15:AB24">ROUND(H15*AB$11,0)</f>
        <v>0</v>
      </c>
      <c r="AD15" s="206">
        <f aca="true" t="shared" si="9" ref="AD15:AD24">ROUND(H15*AD$11,0)</f>
        <v>0</v>
      </c>
      <c r="AE15" s="26"/>
      <c r="AF15" s="206">
        <f>'Data Input Sheets'!$H$848</f>
        <v>0</v>
      </c>
      <c r="AH15" s="206">
        <f aca="true" t="shared" si="10" ref="AH15:AH24">SUM(Z15:AF15)</f>
        <v>0</v>
      </c>
      <c r="AJ15" s="27" t="s">
        <v>906</v>
      </c>
      <c r="AL15" s="27" t="s">
        <v>906</v>
      </c>
      <c r="AN15" s="206">
        <f aca="true" t="shared" si="11" ref="AN15:AN24">H15+V15+AH15</f>
        <v>0</v>
      </c>
      <c r="AP15" s="346">
        <f>'Data Input Sheets'!H718</f>
        <v>0</v>
      </c>
      <c r="AR15" s="206">
        <f aca="true" t="shared" si="12" ref="AR15:AR24">ROUND(AN15*AP15,0)</f>
        <v>0</v>
      </c>
    </row>
    <row r="16" spans="1:44" ht="12.75">
      <c r="A16" s="197" t="str">
        <f>'Data Input Sheets'!D719</f>
        <v>Vice President 1</v>
      </c>
      <c r="D16" s="32">
        <f>ROUND('Data Input Sheets'!H764/(40*52),2)</f>
        <v>0</v>
      </c>
      <c r="F16" s="32">
        <f t="shared" si="0"/>
        <v>0</v>
      </c>
      <c r="H16" s="89">
        <f>'Data Input Sheets'!H764</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317" t="s">
        <v>906</v>
      </c>
      <c r="Z16" s="89">
        <f aca="true" t="shared" si="13" ref="Z16:Z24">ROUND(H16*Z$11,0)</f>
        <v>0</v>
      </c>
      <c r="AB16" s="89">
        <f t="shared" si="8"/>
        <v>0</v>
      </c>
      <c r="AD16" s="89">
        <f t="shared" si="9"/>
        <v>0</v>
      </c>
      <c r="AE16" s="26"/>
      <c r="AF16" s="89">
        <f>'Data Input Sheets'!$H$848</f>
        <v>0</v>
      </c>
      <c r="AH16" s="89">
        <f t="shared" si="10"/>
        <v>0</v>
      </c>
      <c r="AJ16" s="27" t="s">
        <v>906</v>
      </c>
      <c r="AL16" s="27" t="s">
        <v>906</v>
      </c>
      <c r="AN16" s="89">
        <f t="shared" si="11"/>
        <v>0</v>
      </c>
      <c r="AP16" s="346">
        <f>'Data Input Sheets'!H719</f>
        <v>0</v>
      </c>
      <c r="AR16" s="89">
        <f t="shared" si="12"/>
        <v>0</v>
      </c>
    </row>
    <row r="17" spans="1:44" ht="12.75">
      <c r="A17" s="197" t="str">
        <f>'Data Input Sheets'!D720</f>
        <v>Vice President 2</v>
      </c>
      <c r="D17" s="32">
        <f>ROUND('Data Input Sheets'!H765/(40*52),2)</f>
        <v>0</v>
      </c>
      <c r="F17" s="32">
        <f t="shared" si="0"/>
        <v>0</v>
      </c>
      <c r="H17" s="89">
        <f>'Data Input Sheets'!H765</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317" t="s">
        <v>906</v>
      </c>
      <c r="Z17" s="89">
        <f t="shared" si="13"/>
        <v>0</v>
      </c>
      <c r="AB17" s="89">
        <f t="shared" si="8"/>
        <v>0</v>
      </c>
      <c r="AD17" s="89">
        <f t="shared" si="9"/>
        <v>0</v>
      </c>
      <c r="AE17" s="26"/>
      <c r="AF17" s="89">
        <f>'Data Input Sheets'!$H$848</f>
        <v>0</v>
      </c>
      <c r="AH17" s="89">
        <f t="shared" si="10"/>
        <v>0</v>
      </c>
      <c r="AJ17" s="27" t="s">
        <v>906</v>
      </c>
      <c r="AL17" s="27" t="s">
        <v>906</v>
      </c>
      <c r="AN17" s="89">
        <f t="shared" si="11"/>
        <v>0</v>
      </c>
      <c r="AP17" s="346">
        <f>'Data Input Sheets'!H720</f>
        <v>0</v>
      </c>
      <c r="AR17" s="89">
        <f t="shared" si="12"/>
        <v>0</v>
      </c>
    </row>
    <row r="18" spans="1:44" ht="12.75">
      <c r="A18" s="197" t="str">
        <f>'Data Input Sheets'!D721</f>
        <v>General Manager 1</v>
      </c>
      <c r="D18" s="32">
        <f>ROUND('Data Input Sheets'!H766/(40*52),2)</f>
        <v>0</v>
      </c>
      <c r="F18" s="32">
        <f t="shared" si="0"/>
        <v>0</v>
      </c>
      <c r="H18" s="89">
        <f>'Data Input Sheets'!H766</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317" t="s">
        <v>906</v>
      </c>
      <c r="Z18" s="89">
        <f t="shared" si="13"/>
        <v>0</v>
      </c>
      <c r="AB18" s="89">
        <f t="shared" si="8"/>
        <v>0</v>
      </c>
      <c r="AD18" s="89">
        <f t="shared" si="9"/>
        <v>0</v>
      </c>
      <c r="AE18" s="26"/>
      <c r="AF18" s="89">
        <f>'Data Input Sheets'!$H$848</f>
        <v>0</v>
      </c>
      <c r="AH18" s="89">
        <f t="shared" si="10"/>
        <v>0</v>
      </c>
      <c r="AJ18" s="27" t="s">
        <v>906</v>
      </c>
      <c r="AL18" s="27" t="s">
        <v>906</v>
      </c>
      <c r="AN18" s="89">
        <f t="shared" si="11"/>
        <v>0</v>
      </c>
      <c r="AP18" s="346">
        <f>'Data Input Sheets'!H721</f>
        <v>0</v>
      </c>
      <c r="AR18" s="89">
        <f t="shared" si="12"/>
        <v>0</v>
      </c>
    </row>
    <row r="19" spans="1:44" ht="12.75">
      <c r="A19" s="197" t="str">
        <f>'Data Input Sheets'!D722</f>
        <v>Manager 1</v>
      </c>
      <c r="D19" s="32">
        <f>ROUND('Data Input Sheets'!H767/(40*52),2)</f>
        <v>0</v>
      </c>
      <c r="F19" s="32">
        <f t="shared" si="0"/>
        <v>0</v>
      </c>
      <c r="H19" s="89">
        <f>'Data Input Sheets'!H767</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317" t="s">
        <v>906</v>
      </c>
      <c r="Z19" s="89">
        <f t="shared" si="13"/>
        <v>0</v>
      </c>
      <c r="AB19" s="89">
        <f t="shared" si="8"/>
        <v>0</v>
      </c>
      <c r="AD19" s="89">
        <f t="shared" si="9"/>
        <v>0</v>
      </c>
      <c r="AE19" s="26"/>
      <c r="AF19" s="89">
        <f>'Data Input Sheets'!$H$848</f>
        <v>0</v>
      </c>
      <c r="AH19" s="89">
        <f t="shared" si="10"/>
        <v>0</v>
      </c>
      <c r="AJ19" s="27" t="s">
        <v>906</v>
      </c>
      <c r="AL19" s="27" t="s">
        <v>906</v>
      </c>
      <c r="AN19" s="89">
        <f t="shared" si="11"/>
        <v>0</v>
      </c>
      <c r="AP19" s="346">
        <f>'Data Input Sheets'!H722</f>
        <v>0</v>
      </c>
      <c r="AR19" s="89">
        <f t="shared" si="12"/>
        <v>0</v>
      </c>
    </row>
    <row r="20" spans="1:44" ht="12.75">
      <c r="A20" s="197" t="str">
        <f>'Data Input Sheets'!D723</f>
        <v>Manager 2</v>
      </c>
      <c r="D20" s="32">
        <f>ROUND('Data Input Sheets'!H768/(40*52),2)</f>
        <v>0</v>
      </c>
      <c r="F20" s="32">
        <f t="shared" si="0"/>
        <v>0</v>
      </c>
      <c r="H20" s="89">
        <f>'Data Input Sheets'!H768</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317" t="s">
        <v>906</v>
      </c>
      <c r="Z20" s="89">
        <f t="shared" si="13"/>
        <v>0</v>
      </c>
      <c r="AB20" s="89">
        <f t="shared" si="8"/>
        <v>0</v>
      </c>
      <c r="AD20" s="89">
        <f t="shared" si="9"/>
        <v>0</v>
      </c>
      <c r="AE20" s="26"/>
      <c r="AF20" s="89">
        <f>'Data Input Sheets'!$H$848</f>
        <v>0</v>
      </c>
      <c r="AH20" s="89">
        <f t="shared" si="10"/>
        <v>0</v>
      </c>
      <c r="AJ20" s="27" t="s">
        <v>906</v>
      </c>
      <c r="AL20" s="27" t="s">
        <v>906</v>
      </c>
      <c r="AN20" s="89">
        <f t="shared" si="11"/>
        <v>0</v>
      </c>
      <c r="AP20" s="346">
        <f>'Data Input Sheets'!H723</f>
        <v>0</v>
      </c>
      <c r="AR20" s="89">
        <f t="shared" si="12"/>
        <v>0</v>
      </c>
    </row>
    <row r="21" spans="1:44" ht="12.75">
      <c r="A21" s="197" t="str">
        <f>'Data Input Sheets'!D724</f>
        <v>Manager 3</v>
      </c>
      <c r="D21" s="32">
        <f>ROUND('Data Input Sheets'!H769/(40*52),2)</f>
        <v>0</v>
      </c>
      <c r="F21" s="32">
        <f t="shared" si="0"/>
        <v>0</v>
      </c>
      <c r="H21" s="89">
        <f>'Data Input Sheets'!H769</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317" t="s">
        <v>906</v>
      </c>
      <c r="Z21" s="89">
        <f t="shared" si="13"/>
        <v>0</v>
      </c>
      <c r="AB21" s="89">
        <f t="shared" si="8"/>
        <v>0</v>
      </c>
      <c r="AD21" s="89">
        <f t="shared" si="9"/>
        <v>0</v>
      </c>
      <c r="AE21" s="26"/>
      <c r="AF21" s="89">
        <f>'Data Input Sheets'!$H$848</f>
        <v>0</v>
      </c>
      <c r="AH21" s="89">
        <f t="shared" si="10"/>
        <v>0</v>
      </c>
      <c r="AJ21" s="27" t="s">
        <v>906</v>
      </c>
      <c r="AL21" s="27" t="s">
        <v>906</v>
      </c>
      <c r="AN21" s="89">
        <f t="shared" si="11"/>
        <v>0</v>
      </c>
      <c r="AP21" s="346">
        <f>'Data Input Sheets'!H724</f>
        <v>0</v>
      </c>
      <c r="AR21" s="89">
        <f t="shared" si="12"/>
        <v>0</v>
      </c>
    </row>
    <row r="22" spans="1:44" ht="12.75">
      <c r="A22" s="197" t="str">
        <f>'Data Input Sheets'!D725</f>
        <v>Director 1</v>
      </c>
      <c r="D22" s="32">
        <f>ROUND('Data Input Sheets'!H770/(40*52),2)</f>
        <v>0</v>
      </c>
      <c r="F22" s="32">
        <f t="shared" si="0"/>
        <v>0</v>
      </c>
      <c r="H22" s="89">
        <f>'Data Input Sheets'!H770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317" t="s">
        <v>906</v>
      </c>
      <c r="Z22" s="89">
        <f t="shared" si="13"/>
        <v>0</v>
      </c>
      <c r="AB22" s="89">
        <f t="shared" si="8"/>
        <v>0</v>
      </c>
      <c r="AD22" s="89">
        <f t="shared" si="9"/>
        <v>0</v>
      </c>
      <c r="AE22" s="26"/>
      <c r="AF22" s="89">
        <f>'Data Input Sheets'!$H$848</f>
        <v>0</v>
      </c>
      <c r="AH22" s="89">
        <f t="shared" si="10"/>
        <v>0</v>
      </c>
      <c r="AJ22" s="27" t="s">
        <v>906</v>
      </c>
      <c r="AL22" s="27" t="s">
        <v>906</v>
      </c>
      <c r="AN22" s="89">
        <f t="shared" si="11"/>
        <v>0</v>
      </c>
      <c r="AP22" s="346">
        <f>'Data Input Sheets'!H725</f>
        <v>0</v>
      </c>
      <c r="AR22" s="89">
        <f t="shared" si="12"/>
        <v>0</v>
      </c>
    </row>
    <row r="23" spans="1:44" ht="12.75">
      <c r="A23" s="197" t="str">
        <f>'Data Input Sheets'!D726</f>
        <v>Director 2</v>
      </c>
      <c r="D23" s="32">
        <f>ROUND('Data Input Sheets'!H771/(40*52),2)</f>
        <v>0</v>
      </c>
      <c r="F23" s="32">
        <f t="shared" si="0"/>
        <v>0</v>
      </c>
      <c r="H23" s="89">
        <f>'Data Input Sheets'!H771</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317" t="s">
        <v>906</v>
      </c>
      <c r="Z23" s="89">
        <f t="shared" si="13"/>
        <v>0</v>
      </c>
      <c r="AB23" s="89">
        <f t="shared" si="8"/>
        <v>0</v>
      </c>
      <c r="AD23" s="89">
        <f t="shared" si="9"/>
        <v>0</v>
      </c>
      <c r="AE23" s="26"/>
      <c r="AF23" s="89">
        <f>'Data Input Sheets'!$H$848</f>
        <v>0</v>
      </c>
      <c r="AH23" s="89">
        <f t="shared" si="10"/>
        <v>0</v>
      </c>
      <c r="AJ23" s="27" t="s">
        <v>906</v>
      </c>
      <c r="AL23" s="27" t="s">
        <v>906</v>
      </c>
      <c r="AN23" s="89">
        <f t="shared" si="11"/>
        <v>0</v>
      </c>
      <c r="AP23" s="346">
        <f>'Data Input Sheets'!H726</f>
        <v>0</v>
      </c>
      <c r="AR23" s="89">
        <f t="shared" si="12"/>
        <v>0</v>
      </c>
    </row>
    <row r="24" spans="1:44" ht="12.75">
      <c r="A24" s="197" t="str">
        <f>'Data Input Sheets'!D727</f>
        <v>Director 3</v>
      </c>
      <c r="D24" s="32">
        <f>ROUND('Data Input Sheets'!H772/(40*52),2)</f>
        <v>0</v>
      </c>
      <c r="F24" s="32">
        <f t="shared" si="0"/>
        <v>0</v>
      </c>
      <c r="H24" s="89">
        <f>'Data Input Sheets'!H772</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317" t="s">
        <v>906</v>
      </c>
      <c r="Z24" s="89">
        <f t="shared" si="13"/>
        <v>0</v>
      </c>
      <c r="AB24" s="89">
        <f t="shared" si="8"/>
        <v>0</v>
      </c>
      <c r="AD24" s="89">
        <f t="shared" si="9"/>
        <v>0</v>
      </c>
      <c r="AE24" s="26"/>
      <c r="AF24" s="89">
        <f>'Data Input Sheets'!$H$848</f>
        <v>0</v>
      </c>
      <c r="AH24" s="89">
        <f t="shared" si="10"/>
        <v>0</v>
      </c>
      <c r="AJ24" s="27" t="s">
        <v>906</v>
      </c>
      <c r="AL24" s="27" t="s">
        <v>906</v>
      </c>
      <c r="AN24" s="89">
        <f t="shared" si="11"/>
        <v>0</v>
      </c>
      <c r="AP24" s="346">
        <f>'Data Input Sheets'!H727</f>
        <v>0</v>
      </c>
      <c r="AR24" s="89">
        <f t="shared" si="12"/>
        <v>0</v>
      </c>
    </row>
    <row r="25" spans="1:42" ht="12.75">
      <c r="A25" s="204"/>
      <c r="X25" s="6"/>
      <c r="AP25" s="346"/>
    </row>
    <row r="26" spans="1:42" ht="12.75">
      <c r="A26" s="205" t="s">
        <v>1002</v>
      </c>
      <c r="X26" s="6"/>
      <c r="AP26" s="346"/>
    </row>
    <row r="27" spans="1:44" ht="12.75">
      <c r="A27" s="197" t="str">
        <f>'Data Input Sheets'!D777</f>
        <v>Clerk 1</v>
      </c>
      <c r="D27" s="32">
        <f>'Data Input Sheets'!H777</f>
        <v>0</v>
      </c>
      <c r="F27" s="32">
        <f aca="true" t="shared" si="14" ref="F27:F38">ROUND(D27*1.5,2)</f>
        <v>0</v>
      </c>
      <c r="H27" s="206">
        <f>ROUND((D27*'Data Input Sheets'!F803*52)+('Schedule G-2'!F27*'Data Input Sheets'!H803*52),0)</f>
        <v>0</v>
      </c>
      <c r="J27" s="206">
        <f aca="true" t="shared" si="15" ref="J27:J38">IF(H27&lt;87900,(ROUND($J$11*H27,0)),87900*$J$11)</f>
        <v>0</v>
      </c>
      <c r="K27" s="28"/>
      <c r="L27" s="206">
        <f aca="true" t="shared" si="16" ref="L27:L38">ROUND($L$11*H27,0)</f>
        <v>0</v>
      </c>
      <c r="M27" s="28"/>
      <c r="N27" s="206">
        <f aca="true" t="shared" si="17" ref="N27:N38">IF(H27&lt;7000,(ROUND(N$11*H27,0)),7000*$N$11)</f>
        <v>0</v>
      </c>
      <c r="O27" s="28"/>
      <c r="P27" s="206">
        <f aca="true" t="shared" si="18" ref="P27:P38">IF(H27&lt;7000,(ROUND(P$11*H27,0)),7000*$P$11)</f>
        <v>0</v>
      </c>
      <c r="Q27" s="28"/>
      <c r="R27" s="206">
        <f aca="true" t="shared" si="19" ref="R27:R38">ROUND(R$11*H27,0)</f>
        <v>0</v>
      </c>
      <c r="S27" s="28"/>
      <c r="T27" s="206">
        <f aca="true" t="shared" si="20" ref="T27:T38">ROUND(T$11*H27,0)</f>
        <v>0</v>
      </c>
      <c r="U27" s="28"/>
      <c r="V27" s="206">
        <f aca="true" t="shared" si="21" ref="V27:V38">SUM(J27:T27)</f>
        <v>0</v>
      </c>
      <c r="X27" s="317" t="s">
        <v>906</v>
      </c>
      <c r="Z27" s="206">
        <f aca="true" t="shared" si="22" ref="Z27:Z38">ROUND(H27*Z$11,0)</f>
        <v>0</v>
      </c>
      <c r="AA27" s="89"/>
      <c r="AB27" s="206">
        <f aca="true" t="shared" si="23" ref="AB27:AB38">ROUND(H27*AB$11,0)</f>
        <v>0</v>
      </c>
      <c r="AD27" s="206">
        <f aca="true" t="shared" si="24" ref="AD27:AD38">ROUND(H27*AD$11,0)</f>
        <v>0</v>
      </c>
      <c r="AE27" s="26"/>
      <c r="AF27" s="206">
        <f>'Data Input Sheets'!$H$848</f>
        <v>0</v>
      </c>
      <c r="AH27" s="206">
        <f aca="true" t="shared" si="25" ref="AH27:AH38">SUM(Z27:AF27)</f>
        <v>0</v>
      </c>
      <c r="AJ27" s="27" t="s">
        <v>906</v>
      </c>
      <c r="AL27" s="27" t="s">
        <v>906</v>
      </c>
      <c r="AN27" s="206">
        <f aca="true" t="shared" si="26" ref="AN27:AN38">H27+V27+AH27</f>
        <v>0</v>
      </c>
      <c r="AP27" s="346">
        <f>'Data Input Sheets'!H743</f>
        <v>0</v>
      </c>
      <c r="AR27" s="206">
        <f aca="true" t="shared" si="27" ref="AR27:AR38">ROUND(AN27*AP27,0)</f>
        <v>0</v>
      </c>
    </row>
    <row r="28" spans="1:44" ht="12.75">
      <c r="A28" s="197" t="str">
        <f>'Data Input Sheets'!D778</f>
        <v>Clerk 2</v>
      </c>
      <c r="D28" s="32">
        <f>'Data Input Sheets'!H778</f>
        <v>0</v>
      </c>
      <c r="F28" s="32">
        <f t="shared" si="14"/>
        <v>0</v>
      </c>
      <c r="H28" s="89">
        <f>ROUND((D28*'Data Input Sheets'!F804*52)+('Schedule G-2'!F28*'Data Input Sheets'!H804*52),0)</f>
        <v>0</v>
      </c>
      <c r="J28" s="89">
        <f t="shared" si="15"/>
        <v>0</v>
      </c>
      <c r="K28" s="28"/>
      <c r="L28" s="89">
        <f t="shared" si="16"/>
        <v>0</v>
      </c>
      <c r="M28" s="28"/>
      <c r="N28" s="89">
        <f t="shared" si="17"/>
        <v>0</v>
      </c>
      <c r="O28" s="28"/>
      <c r="P28" s="89">
        <f t="shared" si="18"/>
        <v>0</v>
      </c>
      <c r="Q28" s="28"/>
      <c r="R28" s="89">
        <f t="shared" si="19"/>
        <v>0</v>
      </c>
      <c r="S28" s="28"/>
      <c r="T28" s="89">
        <f t="shared" si="20"/>
        <v>0</v>
      </c>
      <c r="U28" s="28"/>
      <c r="V28" s="89">
        <f t="shared" si="21"/>
        <v>0</v>
      </c>
      <c r="X28" s="318" t="s">
        <v>906</v>
      </c>
      <c r="Z28" s="89">
        <f t="shared" si="22"/>
        <v>0</v>
      </c>
      <c r="AA28" s="89"/>
      <c r="AB28" s="89">
        <f t="shared" si="23"/>
        <v>0</v>
      </c>
      <c r="AD28" s="89">
        <f t="shared" si="24"/>
        <v>0</v>
      </c>
      <c r="AE28" s="26"/>
      <c r="AF28" s="89">
        <f>'Data Input Sheets'!$H$848</f>
        <v>0</v>
      </c>
      <c r="AH28" s="89">
        <f t="shared" si="25"/>
        <v>0</v>
      </c>
      <c r="AJ28" s="27" t="s">
        <v>906</v>
      </c>
      <c r="AL28" s="27" t="s">
        <v>906</v>
      </c>
      <c r="AN28" s="89">
        <f t="shared" si="26"/>
        <v>0</v>
      </c>
      <c r="AP28" s="346">
        <f>'Data Input Sheets'!H744</f>
        <v>0</v>
      </c>
      <c r="AR28" s="89">
        <f t="shared" si="27"/>
        <v>0</v>
      </c>
    </row>
    <row r="29" spans="1:44" ht="12.75">
      <c r="A29" s="197" t="str">
        <f>'Data Input Sheets'!D779</f>
        <v>Clerk 3</v>
      </c>
      <c r="D29" s="32">
        <f>'Data Input Sheets'!H779</f>
        <v>0</v>
      </c>
      <c r="F29" s="32">
        <f t="shared" si="14"/>
        <v>0</v>
      </c>
      <c r="H29" s="89">
        <f>ROUND((D29*'Data Input Sheets'!F805*52)+('Schedule G-2'!F29*'Data Input Sheets'!H805*52),0)</f>
        <v>0</v>
      </c>
      <c r="J29" s="89">
        <f t="shared" si="15"/>
        <v>0</v>
      </c>
      <c r="K29" s="28"/>
      <c r="L29" s="89">
        <f t="shared" si="16"/>
        <v>0</v>
      </c>
      <c r="M29" s="28"/>
      <c r="N29" s="89">
        <f t="shared" si="17"/>
        <v>0</v>
      </c>
      <c r="O29" s="28"/>
      <c r="P29" s="89">
        <f t="shared" si="18"/>
        <v>0</v>
      </c>
      <c r="Q29" s="28"/>
      <c r="R29" s="89">
        <f t="shared" si="19"/>
        <v>0</v>
      </c>
      <c r="S29" s="28"/>
      <c r="T29" s="89">
        <f t="shared" si="20"/>
        <v>0</v>
      </c>
      <c r="U29" s="28"/>
      <c r="V29" s="89">
        <f t="shared" si="21"/>
        <v>0</v>
      </c>
      <c r="X29" s="318" t="s">
        <v>906</v>
      </c>
      <c r="Z29" s="89">
        <f t="shared" si="22"/>
        <v>0</v>
      </c>
      <c r="AA29" s="89"/>
      <c r="AB29" s="89">
        <f t="shared" si="23"/>
        <v>0</v>
      </c>
      <c r="AD29" s="89">
        <f t="shared" si="24"/>
        <v>0</v>
      </c>
      <c r="AE29" s="26"/>
      <c r="AF29" s="89">
        <f>'Data Input Sheets'!$H$848</f>
        <v>0</v>
      </c>
      <c r="AH29" s="89">
        <f t="shared" si="25"/>
        <v>0</v>
      </c>
      <c r="AJ29" s="27" t="s">
        <v>906</v>
      </c>
      <c r="AL29" s="27" t="s">
        <v>906</v>
      </c>
      <c r="AN29" s="89">
        <f t="shared" si="26"/>
        <v>0</v>
      </c>
      <c r="AP29" s="346">
        <f>'Data Input Sheets'!H745</f>
        <v>0</v>
      </c>
      <c r="AR29" s="89">
        <f t="shared" si="27"/>
        <v>0</v>
      </c>
    </row>
    <row r="30" spans="1:44" ht="12.75">
      <c r="A30" s="197" t="str">
        <f>'Data Input Sheets'!D780</f>
        <v>Clerk 4</v>
      </c>
      <c r="D30" s="32">
        <f>'Data Input Sheets'!H780</f>
        <v>0</v>
      </c>
      <c r="F30" s="32">
        <f t="shared" si="14"/>
        <v>0</v>
      </c>
      <c r="H30" s="89">
        <f>ROUND((D30*'Data Input Sheets'!F806*52)+('Schedule G-2'!F30*'Data Input Sheets'!H806*52),0)</f>
        <v>0</v>
      </c>
      <c r="J30" s="89">
        <f t="shared" si="15"/>
        <v>0</v>
      </c>
      <c r="K30" s="28"/>
      <c r="L30" s="89">
        <f t="shared" si="16"/>
        <v>0</v>
      </c>
      <c r="M30" s="28"/>
      <c r="N30" s="89">
        <f t="shared" si="17"/>
        <v>0</v>
      </c>
      <c r="O30" s="28"/>
      <c r="P30" s="89">
        <f t="shared" si="18"/>
        <v>0</v>
      </c>
      <c r="Q30" s="28"/>
      <c r="R30" s="89">
        <f t="shared" si="19"/>
        <v>0</v>
      </c>
      <c r="S30" s="28"/>
      <c r="T30" s="89">
        <f t="shared" si="20"/>
        <v>0</v>
      </c>
      <c r="U30" s="28"/>
      <c r="V30" s="89">
        <f t="shared" si="21"/>
        <v>0</v>
      </c>
      <c r="X30" s="318" t="s">
        <v>906</v>
      </c>
      <c r="Z30" s="89">
        <f t="shared" si="22"/>
        <v>0</v>
      </c>
      <c r="AA30" s="89"/>
      <c r="AB30" s="89">
        <f t="shared" si="23"/>
        <v>0</v>
      </c>
      <c r="AD30" s="89">
        <f t="shared" si="24"/>
        <v>0</v>
      </c>
      <c r="AE30" s="26"/>
      <c r="AF30" s="89">
        <f>'Data Input Sheets'!$H$848</f>
        <v>0</v>
      </c>
      <c r="AH30" s="89">
        <f t="shared" si="25"/>
        <v>0</v>
      </c>
      <c r="AJ30" s="27" t="s">
        <v>906</v>
      </c>
      <c r="AL30" s="27" t="s">
        <v>906</v>
      </c>
      <c r="AN30" s="89">
        <f t="shared" si="26"/>
        <v>0</v>
      </c>
      <c r="AP30" s="346">
        <f>'Data Input Sheets'!H746</f>
        <v>0</v>
      </c>
      <c r="AR30" s="89">
        <f t="shared" si="27"/>
        <v>0</v>
      </c>
    </row>
    <row r="31" spans="1:44" ht="12.75">
      <c r="A31" s="197" t="str">
        <f>'Data Input Sheets'!D781</f>
        <v>Clerk 5</v>
      </c>
      <c r="D31" s="32">
        <f>'Data Input Sheets'!H781</f>
        <v>0</v>
      </c>
      <c r="F31" s="32">
        <f t="shared" si="14"/>
        <v>0</v>
      </c>
      <c r="H31" s="89">
        <f>ROUND((D31*'Data Input Sheets'!F807*52)+('Schedule G-2'!F31*'Data Input Sheets'!H807*52),0)</f>
        <v>0</v>
      </c>
      <c r="J31" s="89">
        <f t="shared" si="15"/>
        <v>0</v>
      </c>
      <c r="K31" s="28"/>
      <c r="L31" s="89">
        <f t="shared" si="16"/>
        <v>0</v>
      </c>
      <c r="M31" s="28"/>
      <c r="N31" s="89">
        <f t="shared" si="17"/>
        <v>0</v>
      </c>
      <c r="O31" s="28"/>
      <c r="P31" s="89">
        <f t="shared" si="18"/>
        <v>0</v>
      </c>
      <c r="Q31" s="28"/>
      <c r="R31" s="89">
        <f t="shared" si="19"/>
        <v>0</v>
      </c>
      <c r="S31" s="28"/>
      <c r="T31" s="89">
        <f t="shared" si="20"/>
        <v>0</v>
      </c>
      <c r="U31" s="28"/>
      <c r="V31" s="89">
        <f t="shared" si="21"/>
        <v>0</v>
      </c>
      <c r="X31" s="318" t="s">
        <v>906</v>
      </c>
      <c r="Z31" s="89">
        <f t="shared" si="22"/>
        <v>0</v>
      </c>
      <c r="AA31" s="89"/>
      <c r="AB31" s="89">
        <f t="shared" si="23"/>
        <v>0</v>
      </c>
      <c r="AD31" s="89">
        <f t="shared" si="24"/>
        <v>0</v>
      </c>
      <c r="AE31" s="26"/>
      <c r="AF31" s="89">
        <f>'Data Input Sheets'!$H$848</f>
        <v>0</v>
      </c>
      <c r="AH31" s="89">
        <f t="shared" si="25"/>
        <v>0</v>
      </c>
      <c r="AJ31" s="27" t="s">
        <v>906</v>
      </c>
      <c r="AL31" s="27" t="s">
        <v>906</v>
      </c>
      <c r="AN31" s="89">
        <f t="shared" si="26"/>
        <v>0</v>
      </c>
      <c r="AP31" s="346">
        <f>'Data Input Sheets'!H747</f>
        <v>0</v>
      </c>
      <c r="AR31" s="89">
        <f t="shared" si="27"/>
        <v>0</v>
      </c>
    </row>
    <row r="32" spans="1:44" ht="12.75">
      <c r="A32" s="197" t="str">
        <f>'Data Input Sheets'!D782</f>
        <v>Clerk 6</v>
      </c>
      <c r="D32" s="32">
        <f>'Data Input Sheets'!H782</f>
        <v>0</v>
      </c>
      <c r="F32" s="32">
        <f t="shared" si="14"/>
        <v>0</v>
      </c>
      <c r="H32" s="89">
        <f>ROUND((D32*'Data Input Sheets'!F808*52)+('Schedule G-2'!F32*'Data Input Sheets'!H808*52),0)</f>
        <v>0</v>
      </c>
      <c r="J32" s="89">
        <f t="shared" si="15"/>
        <v>0</v>
      </c>
      <c r="K32" s="28"/>
      <c r="L32" s="89">
        <f t="shared" si="16"/>
        <v>0</v>
      </c>
      <c r="M32" s="28"/>
      <c r="N32" s="89">
        <f t="shared" si="17"/>
        <v>0</v>
      </c>
      <c r="O32" s="28"/>
      <c r="P32" s="89">
        <f t="shared" si="18"/>
        <v>0</v>
      </c>
      <c r="Q32" s="28"/>
      <c r="R32" s="89">
        <f t="shared" si="19"/>
        <v>0</v>
      </c>
      <c r="S32" s="28"/>
      <c r="T32" s="89">
        <f t="shared" si="20"/>
        <v>0</v>
      </c>
      <c r="U32" s="28"/>
      <c r="V32" s="89">
        <f t="shared" si="21"/>
        <v>0</v>
      </c>
      <c r="X32" s="318" t="s">
        <v>906</v>
      </c>
      <c r="Z32" s="89">
        <f t="shared" si="22"/>
        <v>0</v>
      </c>
      <c r="AA32" s="89"/>
      <c r="AB32" s="89">
        <f t="shared" si="23"/>
        <v>0</v>
      </c>
      <c r="AD32" s="89">
        <f t="shared" si="24"/>
        <v>0</v>
      </c>
      <c r="AE32" s="26"/>
      <c r="AF32" s="89">
        <f>'Data Input Sheets'!$H$848</f>
        <v>0</v>
      </c>
      <c r="AH32" s="89">
        <f t="shared" si="25"/>
        <v>0</v>
      </c>
      <c r="AJ32" s="27" t="s">
        <v>906</v>
      </c>
      <c r="AL32" s="27" t="s">
        <v>906</v>
      </c>
      <c r="AN32" s="89">
        <f t="shared" si="26"/>
        <v>0</v>
      </c>
      <c r="AP32" s="346">
        <f>'Data Input Sheets'!H748</f>
        <v>0</v>
      </c>
      <c r="AR32" s="89">
        <f t="shared" si="27"/>
        <v>0</v>
      </c>
    </row>
    <row r="33" spans="1:44" ht="12.75">
      <c r="A33" s="197" t="str">
        <f>'Data Input Sheets'!D783</f>
        <v>Administrative Assistant 1</v>
      </c>
      <c r="D33" s="32">
        <f>'Data Input Sheets'!H783</f>
        <v>0</v>
      </c>
      <c r="F33" s="32">
        <f t="shared" si="14"/>
        <v>0</v>
      </c>
      <c r="H33" s="89">
        <f>ROUND((D33*'Data Input Sheets'!F809*52)+('Schedule G-2'!F33*'Data Input Sheets'!H809*52),0)</f>
        <v>0</v>
      </c>
      <c r="J33" s="89">
        <f t="shared" si="15"/>
        <v>0</v>
      </c>
      <c r="K33" s="28"/>
      <c r="L33" s="89">
        <f t="shared" si="16"/>
        <v>0</v>
      </c>
      <c r="M33" s="28"/>
      <c r="N33" s="89">
        <f t="shared" si="17"/>
        <v>0</v>
      </c>
      <c r="O33" s="28"/>
      <c r="P33" s="89">
        <f t="shared" si="18"/>
        <v>0</v>
      </c>
      <c r="Q33" s="28"/>
      <c r="R33" s="89">
        <f t="shared" si="19"/>
        <v>0</v>
      </c>
      <c r="S33" s="28"/>
      <c r="T33" s="89">
        <f t="shared" si="20"/>
        <v>0</v>
      </c>
      <c r="U33" s="28"/>
      <c r="V33" s="89">
        <f t="shared" si="21"/>
        <v>0</v>
      </c>
      <c r="X33" s="318" t="s">
        <v>906</v>
      </c>
      <c r="Z33" s="89">
        <f t="shared" si="22"/>
        <v>0</v>
      </c>
      <c r="AA33" s="89"/>
      <c r="AB33" s="89">
        <f t="shared" si="23"/>
        <v>0</v>
      </c>
      <c r="AD33" s="89">
        <f t="shared" si="24"/>
        <v>0</v>
      </c>
      <c r="AE33" s="26"/>
      <c r="AF33" s="89">
        <f>'Data Input Sheets'!$H$848</f>
        <v>0</v>
      </c>
      <c r="AH33" s="89">
        <f t="shared" si="25"/>
        <v>0</v>
      </c>
      <c r="AJ33" s="27" t="s">
        <v>906</v>
      </c>
      <c r="AL33" s="27" t="s">
        <v>906</v>
      </c>
      <c r="AN33" s="89">
        <f t="shared" si="26"/>
        <v>0</v>
      </c>
      <c r="AP33" s="346">
        <f>'Data Input Sheets'!H749</f>
        <v>0</v>
      </c>
      <c r="AR33" s="89">
        <f t="shared" si="27"/>
        <v>0</v>
      </c>
    </row>
    <row r="34" spans="1:44" ht="12.75">
      <c r="A34" s="197" t="str">
        <f>'Data Input Sheets'!D784</f>
        <v>Administrative Assistant 2</v>
      </c>
      <c r="D34" s="32">
        <f>'Data Input Sheets'!H784</f>
        <v>0</v>
      </c>
      <c r="F34" s="32">
        <f t="shared" si="14"/>
        <v>0</v>
      </c>
      <c r="H34" s="89">
        <f>ROUND((D34*'Data Input Sheets'!F810*52)+('Schedule G-2'!F34*'Data Input Sheets'!H810*52),0)</f>
        <v>0</v>
      </c>
      <c r="J34" s="89">
        <f t="shared" si="15"/>
        <v>0</v>
      </c>
      <c r="K34" s="28"/>
      <c r="L34" s="89">
        <f t="shared" si="16"/>
        <v>0</v>
      </c>
      <c r="M34" s="28"/>
      <c r="N34" s="89">
        <f t="shared" si="17"/>
        <v>0</v>
      </c>
      <c r="O34" s="28"/>
      <c r="P34" s="89">
        <f t="shared" si="18"/>
        <v>0</v>
      </c>
      <c r="Q34" s="28"/>
      <c r="R34" s="89">
        <f t="shared" si="19"/>
        <v>0</v>
      </c>
      <c r="S34" s="28"/>
      <c r="T34" s="89">
        <f t="shared" si="20"/>
        <v>0</v>
      </c>
      <c r="U34" s="28"/>
      <c r="V34" s="89">
        <f t="shared" si="21"/>
        <v>0</v>
      </c>
      <c r="X34" s="318" t="s">
        <v>906</v>
      </c>
      <c r="Z34" s="89">
        <f t="shared" si="22"/>
        <v>0</v>
      </c>
      <c r="AA34" s="89"/>
      <c r="AB34" s="89">
        <f t="shared" si="23"/>
        <v>0</v>
      </c>
      <c r="AD34" s="89">
        <f t="shared" si="24"/>
        <v>0</v>
      </c>
      <c r="AE34" s="26"/>
      <c r="AF34" s="89">
        <f>'Data Input Sheets'!$H$848</f>
        <v>0</v>
      </c>
      <c r="AH34" s="89">
        <f t="shared" si="25"/>
        <v>0</v>
      </c>
      <c r="AJ34" s="27" t="s">
        <v>906</v>
      </c>
      <c r="AL34" s="27" t="s">
        <v>906</v>
      </c>
      <c r="AN34" s="89">
        <f t="shared" si="26"/>
        <v>0</v>
      </c>
      <c r="AP34" s="346">
        <f>'Data Input Sheets'!H750</f>
        <v>0</v>
      </c>
      <c r="AR34" s="89">
        <f t="shared" si="27"/>
        <v>0</v>
      </c>
    </row>
    <row r="35" spans="1:44" ht="12.75">
      <c r="A35" s="197" t="str">
        <f>'Data Input Sheets'!D785</f>
        <v>Administrative Assistant 3</v>
      </c>
      <c r="D35" s="32">
        <f>'Data Input Sheets'!H785</f>
        <v>0</v>
      </c>
      <c r="F35" s="32">
        <f t="shared" si="14"/>
        <v>0</v>
      </c>
      <c r="H35" s="89">
        <f>ROUND((D35*'Data Input Sheets'!F811*52)+('Schedule G-2'!F35*'Data Input Sheets'!H811*52),0)</f>
        <v>0</v>
      </c>
      <c r="J35" s="89">
        <f t="shared" si="15"/>
        <v>0</v>
      </c>
      <c r="K35" s="28"/>
      <c r="L35" s="89">
        <f t="shared" si="16"/>
        <v>0</v>
      </c>
      <c r="M35" s="28"/>
      <c r="N35" s="89">
        <f t="shared" si="17"/>
        <v>0</v>
      </c>
      <c r="O35" s="28"/>
      <c r="P35" s="89">
        <f t="shared" si="18"/>
        <v>0</v>
      </c>
      <c r="Q35" s="28"/>
      <c r="R35" s="89">
        <f t="shared" si="19"/>
        <v>0</v>
      </c>
      <c r="S35" s="28"/>
      <c r="T35" s="89">
        <f t="shared" si="20"/>
        <v>0</v>
      </c>
      <c r="U35" s="28"/>
      <c r="V35" s="89">
        <f t="shared" si="21"/>
        <v>0</v>
      </c>
      <c r="X35" s="318" t="s">
        <v>906</v>
      </c>
      <c r="Z35" s="89">
        <f t="shared" si="22"/>
        <v>0</v>
      </c>
      <c r="AA35" s="89"/>
      <c r="AB35" s="89">
        <f t="shared" si="23"/>
        <v>0</v>
      </c>
      <c r="AD35" s="89">
        <f t="shared" si="24"/>
        <v>0</v>
      </c>
      <c r="AE35" s="26"/>
      <c r="AF35" s="89">
        <f>'Data Input Sheets'!$H$848</f>
        <v>0</v>
      </c>
      <c r="AH35" s="89">
        <f t="shared" si="25"/>
        <v>0</v>
      </c>
      <c r="AJ35" s="27" t="s">
        <v>906</v>
      </c>
      <c r="AL35" s="27" t="s">
        <v>906</v>
      </c>
      <c r="AN35" s="89">
        <f t="shared" si="26"/>
        <v>0</v>
      </c>
      <c r="AP35" s="346">
        <f>'Data Input Sheets'!H751</f>
        <v>0</v>
      </c>
      <c r="AR35" s="89">
        <f t="shared" si="27"/>
        <v>0</v>
      </c>
    </row>
    <row r="36" spans="1:44" ht="12.75">
      <c r="A36" s="197" t="str">
        <f>'Data Input Sheets'!D786</f>
        <v>Administrative Assistant 4</v>
      </c>
      <c r="D36" s="32">
        <f>'Data Input Sheets'!H786</f>
        <v>0</v>
      </c>
      <c r="F36" s="32">
        <f t="shared" si="14"/>
        <v>0</v>
      </c>
      <c r="H36" s="89">
        <f>ROUND((D36*'Data Input Sheets'!F812*52)+('Schedule G-2'!F36*'Data Input Sheets'!H812*52),0)</f>
        <v>0</v>
      </c>
      <c r="J36" s="89">
        <f t="shared" si="15"/>
        <v>0</v>
      </c>
      <c r="K36" s="28"/>
      <c r="L36" s="89">
        <f t="shared" si="16"/>
        <v>0</v>
      </c>
      <c r="M36" s="28"/>
      <c r="N36" s="89">
        <f t="shared" si="17"/>
        <v>0</v>
      </c>
      <c r="O36" s="28"/>
      <c r="P36" s="89">
        <f t="shared" si="18"/>
        <v>0</v>
      </c>
      <c r="Q36" s="28"/>
      <c r="R36" s="89">
        <f t="shared" si="19"/>
        <v>0</v>
      </c>
      <c r="S36" s="28"/>
      <c r="T36" s="89">
        <f t="shared" si="20"/>
        <v>0</v>
      </c>
      <c r="U36" s="28"/>
      <c r="V36" s="89">
        <f t="shared" si="21"/>
        <v>0</v>
      </c>
      <c r="X36" s="318" t="s">
        <v>906</v>
      </c>
      <c r="Z36" s="89">
        <f t="shared" si="22"/>
        <v>0</v>
      </c>
      <c r="AA36" s="89"/>
      <c r="AB36" s="89">
        <f t="shared" si="23"/>
        <v>0</v>
      </c>
      <c r="AD36" s="89">
        <f t="shared" si="24"/>
        <v>0</v>
      </c>
      <c r="AE36" s="26"/>
      <c r="AF36" s="89">
        <f>'Data Input Sheets'!$H$848</f>
        <v>0</v>
      </c>
      <c r="AH36" s="89">
        <f t="shared" si="25"/>
        <v>0</v>
      </c>
      <c r="AJ36" s="27" t="s">
        <v>906</v>
      </c>
      <c r="AL36" s="27" t="s">
        <v>906</v>
      </c>
      <c r="AN36" s="89">
        <f t="shared" si="26"/>
        <v>0</v>
      </c>
      <c r="AP36" s="346">
        <f>'Data Input Sheets'!H752</f>
        <v>0</v>
      </c>
      <c r="AR36" s="89">
        <f t="shared" si="27"/>
        <v>0</v>
      </c>
    </row>
    <row r="37" spans="1:44" ht="12.75">
      <c r="A37" s="197" t="str">
        <f>'Data Input Sheets'!D787</f>
        <v>Administrative Assistant 5</v>
      </c>
      <c r="D37" s="32">
        <f>'Data Input Sheets'!H787</f>
        <v>0</v>
      </c>
      <c r="F37" s="32">
        <f t="shared" si="14"/>
        <v>0</v>
      </c>
      <c r="H37" s="89">
        <f>ROUND((D37*'Data Input Sheets'!F813*52)+('Schedule G-2'!F37*'Data Input Sheets'!H813*52),0)</f>
        <v>0</v>
      </c>
      <c r="J37" s="89">
        <f t="shared" si="15"/>
        <v>0</v>
      </c>
      <c r="K37" s="28"/>
      <c r="L37" s="89">
        <f t="shared" si="16"/>
        <v>0</v>
      </c>
      <c r="M37" s="28"/>
      <c r="N37" s="89">
        <f t="shared" si="17"/>
        <v>0</v>
      </c>
      <c r="O37" s="28"/>
      <c r="P37" s="89">
        <f t="shared" si="18"/>
        <v>0</v>
      </c>
      <c r="Q37" s="28"/>
      <c r="R37" s="89">
        <f t="shared" si="19"/>
        <v>0</v>
      </c>
      <c r="S37" s="28"/>
      <c r="T37" s="89">
        <f t="shared" si="20"/>
        <v>0</v>
      </c>
      <c r="U37" s="28"/>
      <c r="V37" s="89">
        <f t="shared" si="21"/>
        <v>0</v>
      </c>
      <c r="X37" s="318" t="s">
        <v>906</v>
      </c>
      <c r="Z37" s="89">
        <f t="shared" si="22"/>
        <v>0</v>
      </c>
      <c r="AA37" s="89"/>
      <c r="AB37" s="89">
        <f t="shared" si="23"/>
        <v>0</v>
      </c>
      <c r="AD37" s="89">
        <f t="shared" si="24"/>
        <v>0</v>
      </c>
      <c r="AE37" s="26"/>
      <c r="AF37" s="89">
        <f>'Data Input Sheets'!$H$848</f>
        <v>0</v>
      </c>
      <c r="AH37" s="89">
        <f t="shared" si="25"/>
        <v>0</v>
      </c>
      <c r="AJ37" s="27" t="s">
        <v>906</v>
      </c>
      <c r="AL37" s="27" t="s">
        <v>906</v>
      </c>
      <c r="AN37" s="89">
        <f t="shared" si="26"/>
        <v>0</v>
      </c>
      <c r="AP37" s="346">
        <f>'Data Input Sheets'!H753</f>
        <v>0</v>
      </c>
      <c r="AR37" s="89">
        <f t="shared" si="27"/>
        <v>0</v>
      </c>
    </row>
    <row r="38" spans="1:44" ht="12.75">
      <c r="A38" s="197" t="str">
        <f>'Data Input Sheets'!D788</f>
        <v>Administrative Assistant 6</v>
      </c>
      <c r="D38" s="32">
        <f>'Data Input Sheets'!H788</f>
        <v>0</v>
      </c>
      <c r="F38" s="32">
        <f t="shared" si="14"/>
        <v>0</v>
      </c>
      <c r="H38" s="89">
        <f>ROUND((D38*'Data Input Sheets'!F814*52)+('Schedule G-2'!F38*'Data Input Sheets'!H814*52),0)</f>
        <v>0</v>
      </c>
      <c r="J38" s="89">
        <f t="shared" si="15"/>
        <v>0</v>
      </c>
      <c r="K38" s="28"/>
      <c r="L38" s="89">
        <f t="shared" si="16"/>
        <v>0</v>
      </c>
      <c r="M38" s="28"/>
      <c r="N38" s="89">
        <f t="shared" si="17"/>
        <v>0</v>
      </c>
      <c r="O38" s="28"/>
      <c r="P38" s="89">
        <f t="shared" si="18"/>
        <v>0</v>
      </c>
      <c r="Q38" s="28"/>
      <c r="R38" s="89">
        <f t="shared" si="19"/>
        <v>0</v>
      </c>
      <c r="S38" s="28"/>
      <c r="T38" s="89">
        <f t="shared" si="20"/>
        <v>0</v>
      </c>
      <c r="U38" s="28"/>
      <c r="V38" s="89">
        <f t="shared" si="21"/>
        <v>0</v>
      </c>
      <c r="X38" s="318" t="s">
        <v>906</v>
      </c>
      <c r="Z38" s="89">
        <f t="shared" si="22"/>
        <v>0</v>
      </c>
      <c r="AA38" s="89"/>
      <c r="AB38" s="89">
        <f t="shared" si="23"/>
        <v>0</v>
      </c>
      <c r="AD38" s="89">
        <f t="shared" si="24"/>
        <v>0</v>
      </c>
      <c r="AE38" s="26"/>
      <c r="AF38" s="89">
        <f>'Data Input Sheets'!$H$848</f>
        <v>0</v>
      </c>
      <c r="AH38" s="89">
        <f t="shared" si="25"/>
        <v>0</v>
      </c>
      <c r="AJ38" s="27" t="s">
        <v>906</v>
      </c>
      <c r="AL38" s="27" t="s">
        <v>906</v>
      </c>
      <c r="AN38" s="89">
        <f t="shared" si="26"/>
        <v>0</v>
      </c>
      <c r="AP38" s="346">
        <f>'Data Input Sheets'!H754</f>
        <v>0</v>
      </c>
      <c r="AR38" s="89">
        <f t="shared" si="27"/>
        <v>0</v>
      </c>
    </row>
    <row r="39" spans="1:44" ht="12.75">
      <c r="A39" s="204"/>
      <c r="H39" s="89"/>
      <c r="J39" s="89"/>
      <c r="L39" s="89"/>
      <c r="N39" s="89"/>
      <c r="P39" s="89"/>
      <c r="R39" s="89"/>
      <c r="T39" s="89"/>
      <c r="V39" s="89"/>
      <c r="X39" s="89"/>
      <c r="Z39" s="89"/>
      <c r="AB39" s="89"/>
      <c r="AD39" s="89"/>
      <c r="AF39" s="89"/>
      <c r="AH39" s="89"/>
      <c r="AN39" s="89"/>
      <c r="AR39" s="89"/>
    </row>
    <row r="40" spans="1:8" ht="12.75">
      <c r="A40" s="205" t="str">
        <f>'Data Input Sheets'!$D$533</f>
        <v>Miscellaneous Personnel Costs</v>
      </c>
      <c r="H40" s="89"/>
    </row>
    <row r="41" spans="1:44" ht="12.75">
      <c r="A41" s="197" t="s">
        <v>1030</v>
      </c>
      <c r="D41" s="32"/>
      <c r="F41" s="207"/>
      <c r="H41" s="89"/>
      <c r="I41" s="89"/>
      <c r="J41" s="89"/>
      <c r="K41" s="89"/>
      <c r="L41" s="89"/>
      <c r="M41" s="89"/>
      <c r="N41" s="89"/>
      <c r="O41" s="89"/>
      <c r="P41" s="89"/>
      <c r="Q41" s="89"/>
      <c r="R41" s="89"/>
      <c r="S41" s="89"/>
      <c r="T41" s="89"/>
      <c r="U41" s="89"/>
      <c r="V41" s="89"/>
      <c r="X41" s="29"/>
      <c r="Z41" s="89"/>
      <c r="AA41" s="89"/>
      <c r="AB41" s="89"/>
      <c r="AD41" s="89"/>
      <c r="AE41" s="26"/>
      <c r="AF41" s="89"/>
      <c r="AH41" s="29"/>
      <c r="AJ41" s="29"/>
      <c r="AL41" s="29"/>
      <c r="AN41" s="29"/>
      <c r="AR41" s="89">
        <f>'Data Input Sheets'!H859</f>
        <v>0</v>
      </c>
    </row>
    <row r="42" spans="1:8" ht="12.75">
      <c r="A42" s="197"/>
      <c r="H42" s="89"/>
    </row>
    <row r="43" spans="1:44" ht="13.5" thickBot="1">
      <c r="A43" s="120"/>
      <c r="B43" s="208" t="s">
        <v>853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0"/>
      <c r="AA43" s="120"/>
      <c r="AB43" s="120"/>
      <c r="AC43" s="120"/>
      <c r="AD43" s="120"/>
      <c r="AE43" s="120"/>
      <c r="AF43" s="120"/>
      <c r="AG43" s="120"/>
      <c r="AH43" s="120"/>
      <c r="AI43" s="120"/>
      <c r="AJ43" s="120"/>
      <c r="AK43" s="120"/>
      <c r="AL43" s="120"/>
      <c r="AM43" s="120"/>
      <c r="AN43" s="120"/>
      <c r="AO43" s="120"/>
      <c r="AP43" s="345">
        <f>SUM(AP15:AP39)</f>
        <v>0</v>
      </c>
      <c r="AQ43" s="120"/>
      <c r="AR43" s="75">
        <f>SUM(AR15:AR41)</f>
        <v>0</v>
      </c>
    </row>
    <row r="44" spans="1:44" ht="13.5" thickTop="1">
      <c r="A44" s="197"/>
      <c r="H44" s="89"/>
      <c r="AR44" s="230" t="s">
        <v>967</v>
      </c>
    </row>
    <row r="45" ht="12.75">
      <c r="H45" s="89"/>
    </row>
    <row r="46" ht="12.75">
      <c r="H46" s="89"/>
    </row>
    <row r="47" ht="12.75">
      <c r="H47" s="89"/>
    </row>
    <row r="48" ht="12.75">
      <c r="H48" s="89"/>
    </row>
  </sheetData>
  <sheetProtection/>
  <printOptions horizontalCentered="1"/>
  <pageMargins left="0.75" right="0.31" top="0.9" bottom="0.5" header="0.5" footer="0.17"/>
  <pageSetup fitToHeight="1" fitToWidth="1" horizontalDpi="300" verticalDpi="300" orientation="landscape" scale="54" r:id="rId1"/>
  <headerFooter alignWithMargins="0">
    <oddHeader>&amp;LSection 4&amp;R&amp;A</oddHeader>
    <oddFooter>&amp;C&amp;"Times New Roman,Regular"&amp;P&amp;RCopyright 2004.  American Ambulance Association.  All Rights Reserved.</oddFooter>
  </headerFooter>
</worksheet>
</file>

<file path=xl/worksheets/sheet25.xml><?xml version="1.0" encoding="utf-8"?>
<worksheet xmlns="http://schemas.openxmlformats.org/spreadsheetml/2006/main" xmlns:r="http://schemas.openxmlformats.org/officeDocument/2006/relationships">
  <sheetPr codeName="Sheet16">
    <pageSetUpPr fitToPage="1"/>
  </sheetPr>
  <dimension ref="A1:AS48"/>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8.7109375" style="4"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13.421875" style="4" customWidth="1"/>
    <col min="41" max="41" width="1.7109375" style="4" customWidth="1"/>
    <col min="42" max="42" width="8.00390625" style="4" bestFit="1" customWidth="1"/>
    <col min="43" max="43" width="1.7109375" style="4" customWidth="1"/>
    <col min="44" max="44" width="16.57421875" style="4" bestFit="1" customWidth="1"/>
    <col min="45" max="45" width="7.140625" style="4" customWidth="1"/>
    <col min="46" max="46" width="12.421875" style="4" customWidth="1"/>
    <col min="47" max="47" width="1.7109375" style="4" customWidth="1"/>
    <col min="48" max="48" width="14.57421875" style="4" customWidth="1"/>
    <col min="49" max="16384" width="9.140625" style="4" customWidth="1"/>
  </cols>
  <sheetData>
    <row r="1" spans="1:45"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3"/>
    </row>
    <row r="2" spans="1:45" ht="15.75">
      <c r="A2" s="1" t="s">
        <v>238</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23"/>
    </row>
    <row r="3" spans="1:45" ht="15.75">
      <c r="A3" s="1">
        <f>'Data Input Sheets'!J41</f>
        <v>2007</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3"/>
    </row>
    <row r="4" ht="15" customHeight="1">
      <c r="B4" s="5"/>
    </row>
    <row r="5" s="6" customFormat="1" ht="15" customHeight="1">
      <c r="B5" s="7"/>
    </row>
    <row r="6" spans="3:44"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596</v>
      </c>
      <c r="AO6" s="8"/>
      <c r="AP6" s="8" t="s">
        <v>969</v>
      </c>
      <c r="AQ6" s="8"/>
      <c r="AR6" s="8" t="s">
        <v>514</v>
      </c>
    </row>
    <row r="7" spans="3:44" ht="15" customHeight="1">
      <c r="C7" s="8"/>
      <c r="D7" s="8"/>
      <c r="E7" s="8"/>
      <c r="F7" s="8"/>
      <c r="G7" s="8"/>
      <c r="H7" s="8"/>
      <c r="I7" s="8"/>
      <c r="J7" s="8"/>
      <c r="K7" s="8"/>
      <c r="L7" s="8"/>
      <c r="M7" s="8"/>
      <c r="N7" s="8"/>
      <c r="O7" s="8"/>
      <c r="P7" s="8"/>
      <c r="Q7" s="8"/>
      <c r="R7" s="8"/>
      <c r="S7" s="8"/>
      <c r="T7" s="8"/>
      <c r="U7" s="8"/>
      <c r="V7" s="8" t="s">
        <v>654</v>
      </c>
      <c r="W7" s="8"/>
      <c r="X7" s="8"/>
      <c r="Y7" s="8"/>
      <c r="Z7" s="8"/>
      <c r="AA7" s="8"/>
      <c r="AB7" s="9"/>
      <c r="AC7" s="8"/>
      <c r="AD7" s="9"/>
      <c r="AE7" s="8"/>
      <c r="AF7" s="8"/>
      <c r="AG7" s="8"/>
      <c r="AH7" s="8"/>
      <c r="AI7" s="8"/>
      <c r="AJ7" s="8"/>
      <c r="AK7" s="8"/>
      <c r="AL7" s="9"/>
      <c r="AM7" s="8"/>
      <c r="AN7" s="8"/>
      <c r="AO7" s="8"/>
      <c r="AP7" s="8"/>
      <c r="AQ7" s="8"/>
      <c r="AR7" s="8"/>
    </row>
    <row r="8" spans="9:44"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10" t="s">
        <v>985</v>
      </c>
      <c r="AO8" s="8"/>
      <c r="AP8" s="8"/>
      <c r="AQ8" s="8"/>
      <c r="AR8" s="8"/>
    </row>
    <row r="9" spans="2:44"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c r="AG9" s="12"/>
      <c r="AH9" s="12" t="s">
        <v>853</v>
      </c>
      <c r="AI9" s="12"/>
      <c r="AJ9" s="12" t="s">
        <v>1014</v>
      </c>
      <c r="AK9" s="12"/>
      <c r="AL9" s="12" t="s">
        <v>853</v>
      </c>
      <c r="AM9" s="12"/>
      <c r="AN9" s="12" t="s">
        <v>1017</v>
      </c>
      <c r="AO9" s="12"/>
      <c r="AP9" s="12" t="s">
        <v>853</v>
      </c>
      <c r="AQ9" s="12"/>
      <c r="AR9" s="12" t="s">
        <v>853</v>
      </c>
    </row>
    <row r="10" spans="2:44"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965</v>
      </c>
      <c r="AG10" s="12"/>
      <c r="AH10" s="12" t="s">
        <v>897</v>
      </c>
      <c r="AI10" s="12"/>
      <c r="AJ10" s="12" t="s">
        <v>1015</v>
      </c>
      <c r="AK10" s="12"/>
      <c r="AL10" s="12" t="s">
        <v>898</v>
      </c>
      <c r="AM10" s="12"/>
      <c r="AN10" s="12" t="s">
        <v>1013</v>
      </c>
      <c r="AO10" s="12"/>
      <c r="AP10" s="12" t="s">
        <v>899</v>
      </c>
      <c r="AQ10" s="12"/>
      <c r="AR10" s="12" t="s">
        <v>900</v>
      </c>
    </row>
    <row r="11" spans="1:44" ht="15" customHeight="1">
      <c r="A11" s="17" t="s">
        <v>889</v>
      </c>
      <c r="B11" s="18"/>
      <c r="C11" s="12"/>
      <c r="D11" s="19" t="s">
        <v>893</v>
      </c>
      <c r="E11" s="15"/>
      <c r="F11" s="20">
        <v>1.5</v>
      </c>
      <c r="G11" s="12"/>
      <c r="H11" s="19" t="s">
        <v>983</v>
      </c>
      <c r="I11" s="12"/>
      <c r="J11" s="21">
        <f>'Data Input Sheets'!F547</f>
        <v>0</v>
      </c>
      <c r="K11" s="12"/>
      <c r="L11" s="22">
        <f>'Data Input Sheets'!F548</f>
        <v>0</v>
      </c>
      <c r="M11" s="12"/>
      <c r="N11" s="21">
        <f>'Data Input Sheets'!F549</f>
        <v>0</v>
      </c>
      <c r="O11" s="12"/>
      <c r="P11" s="21">
        <f>'Data Input Sheets'!F550</f>
        <v>0</v>
      </c>
      <c r="Q11" s="12"/>
      <c r="R11" s="22">
        <f>'Data Input Sheets'!F551</f>
        <v>0</v>
      </c>
      <c r="S11" s="12"/>
      <c r="T11" s="22">
        <f>'Data Input Sheets'!$F$552</f>
        <v>0</v>
      </c>
      <c r="U11" s="12"/>
      <c r="V11" s="21" t="s">
        <v>1009</v>
      </c>
      <c r="W11" s="12"/>
      <c r="X11" s="19" t="s">
        <v>657</v>
      </c>
      <c r="Y11" s="12"/>
      <c r="Z11" s="20">
        <f>'Data Input Sheets'!$F$822</f>
        <v>0</v>
      </c>
      <c r="AA11" s="12"/>
      <c r="AB11" s="20">
        <f>'Data Input Sheets'!$F$835</f>
        <v>0</v>
      </c>
      <c r="AC11" s="24"/>
      <c r="AD11" s="20">
        <f>'Data Input Sheets'!$F$827</f>
        <v>0</v>
      </c>
      <c r="AE11" s="12"/>
      <c r="AF11" s="25" t="s">
        <v>897</v>
      </c>
      <c r="AG11" s="12"/>
      <c r="AH11" s="19" t="s">
        <v>849</v>
      </c>
      <c r="AI11" s="12"/>
      <c r="AJ11" s="19" t="s">
        <v>1016</v>
      </c>
      <c r="AK11" s="12"/>
      <c r="AL11" s="19" t="s">
        <v>903</v>
      </c>
      <c r="AM11" s="12"/>
      <c r="AN11" s="19" t="s">
        <v>905</v>
      </c>
      <c r="AO11" s="12"/>
      <c r="AP11" s="19" t="s">
        <v>904</v>
      </c>
      <c r="AQ11" s="12"/>
      <c r="AR11" s="19" t="s">
        <v>905</v>
      </c>
    </row>
    <row r="12" spans="2:44"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 customHeight="1"/>
    <row r="14" ht="12.75">
      <c r="A14" s="205" t="s">
        <v>1001</v>
      </c>
    </row>
    <row r="15" spans="1:44" ht="12.75">
      <c r="A15" s="197" t="str">
        <f>'Data Input Sheets'!D718</f>
        <v>CEO/President/Executive/Chief 1</v>
      </c>
      <c r="D15" s="32">
        <f>ROUND('Data Input Sheets'!J763/(40*52),2)</f>
        <v>0</v>
      </c>
      <c r="F15" s="32">
        <f aca="true" t="shared" si="0" ref="F15:F24">ROUND(D15*1.5,2)</f>
        <v>0</v>
      </c>
      <c r="H15" s="206">
        <f>'Data Input Sheets'!J763</f>
        <v>0</v>
      </c>
      <c r="J15" s="206">
        <f aca="true" t="shared" si="1" ref="J15:J24">IF(H15&lt;87900,(ROUND($J$11*H15,0)),87900*$J$11)</f>
        <v>0</v>
      </c>
      <c r="K15" s="28"/>
      <c r="L15" s="206">
        <f aca="true" t="shared" si="2" ref="L15:L24">ROUND($L$11*H15,0)</f>
        <v>0</v>
      </c>
      <c r="M15" s="28"/>
      <c r="N15" s="206">
        <f aca="true" t="shared" si="3" ref="N15:N24">IF(H15&lt;7000,(ROUND(N$11*H15,0)),7000*$N$11)</f>
        <v>0</v>
      </c>
      <c r="O15" s="28"/>
      <c r="P15" s="206">
        <f aca="true" t="shared" si="4" ref="P15:P24">IF(H15&lt;7000,(ROUND(P$11*H15,0)),7000*$P$11)</f>
        <v>0</v>
      </c>
      <c r="Q15" s="28"/>
      <c r="R15" s="206">
        <f aca="true" t="shared" si="5" ref="R15:R24">ROUND(R$11*H15,0)</f>
        <v>0</v>
      </c>
      <c r="S15" s="28"/>
      <c r="T15" s="206">
        <f aca="true" t="shared" si="6" ref="T15:T24">ROUND(T$11*H15,0)</f>
        <v>0</v>
      </c>
      <c r="U15" s="28"/>
      <c r="V15" s="206">
        <f aca="true" t="shared" si="7" ref="V15:V24">SUM(J15:T15)</f>
        <v>0</v>
      </c>
      <c r="X15" s="317" t="s">
        <v>906</v>
      </c>
      <c r="Z15" s="206">
        <f>ROUND(H15*Z$11,0)</f>
        <v>0</v>
      </c>
      <c r="AB15" s="206">
        <f>ROUND(H15*AB$11,0)</f>
        <v>0</v>
      </c>
      <c r="AD15" s="206">
        <f aca="true" t="shared" si="8" ref="AD15:AD24">ROUND(H15*AD$11,0)</f>
        <v>0</v>
      </c>
      <c r="AE15" s="26"/>
      <c r="AF15" s="206">
        <f>'Data Input Sheets'!$J$848</f>
        <v>0</v>
      </c>
      <c r="AH15" s="206">
        <f aca="true" t="shared" si="9" ref="AH15:AH24">SUM(Z15:AF15)</f>
        <v>0</v>
      </c>
      <c r="AJ15" s="27" t="s">
        <v>906</v>
      </c>
      <c r="AL15" s="27" t="s">
        <v>906</v>
      </c>
      <c r="AN15" s="206">
        <f aca="true" t="shared" si="10" ref="AN15:AN24">H15+V15+AH15</f>
        <v>0</v>
      </c>
      <c r="AP15" s="346">
        <f>'Data Input Sheets'!J718</f>
        <v>0</v>
      </c>
      <c r="AR15" s="206">
        <f aca="true" t="shared" si="11" ref="AR15:AR24">ROUND(AN15*AP15,0)</f>
        <v>0</v>
      </c>
    </row>
    <row r="16" spans="1:44" ht="12.75">
      <c r="A16" s="197" t="str">
        <f>'Data Input Sheets'!D719</f>
        <v>Vice President 1</v>
      </c>
      <c r="D16" s="32">
        <f>ROUND('Data Input Sheets'!J764/(40*52),2)</f>
        <v>0</v>
      </c>
      <c r="F16" s="32">
        <f t="shared" si="0"/>
        <v>0</v>
      </c>
      <c r="H16" s="89">
        <f>'Data Input Sheets'!J764</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317" t="s">
        <v>906</v>
      </c>
      <c r="Z16" s="89">
        <f aca="true" t="shared" si="12" ref="Z16:Z24">ROUND(H16*Z$11,0)</f>
        <v>0</v>
      </c>
      <c r="AB16" s="89">
        <f aca="true" t="shared" si="13" ref="AB16:AB24">ROUND(H16*AB$11,0)</f>
        <v>0</v>
      </c>
      <c r="AD16" s="89">
        <f t="shared" si="8"/>
        <v>0</v>
      </c>
      <c r="AE16" s="26"/>
      <c r="AF16" s="89">
        <f>'Data Input Sheets'!$J$848</f>
        <v>0</v>
      </c>
      <c r="AH16" s="89">
        <f t="shared" si="9"/>
        <v>0</v>
      </c>
      <c r="AJ16" s="27" t="s">
        <v>906</v>
      </c>
      <c r="AL16" s="27" t="s">
        <v>906</v>
      </c>
      <c r="AN16" s="89">
        <f t="shared" si="10"/>
        <v>0</v>
      </c>
      <c r="AP16" s="346">
        <f>'Data Input Sheets'!J719</f>
        <v>0</v>
      </c>
      <c r="AR16" s="89">
        <f t="shared" si="11"/>
        <v>0</v>
      </c>
    </row>
    <row r="17" spans="1:44" ht="12.75">
      <c r="A17" s="197" t="str">
        <f>'Data Input Sheets'!D720</f>
        <v>Vice President 2</v>
      </c>
      <c r="D17" s="32">
        <f>ROUND('Data Input Sheets'!J765/(40*52),2)</f>
        <v>0</v>
      </c>
      <c r="F17" s="32">
        <f t="shared" si="0"/>
        <v>0</v>
      </c>
      <c r="H17" s="89">
        <f>'Data Input Sheets'!J765</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317" t="s">
        <v>906</v>
      </c>
      <c r="Z17" s="89">
        <f t="shared" si="12"/>
        <v>0</v>
      </c>
      <c r="AB17" s="89">
        <f t="shared" si="13"/>
        <v>0</v>
      </c>
      <c r="AD17" s="89">
        <f t="shared" si="8"/>
        <v>0</v>
      </c>
      <c r="AE17" s="26"/>
      <c r="AF17" s="89">
        <f>'Data Input Sheets'!$J$848</f>
        <v>0</v>
      </c>
      <c r="AH17" s="89">
        <f t="shared" si="9"/>
        <v>0</v>
      </c>
      <c r="AJ17" s="27" t="s">
        <v>906</v>
      </c>
      <c r="AL17" s="27" t="s">
        <v>906</v>
      </c>
      <c r="AN17" s="89">
        <f t="shared" si="10"/>
        <v>0</v>
      </c>
      <c r="AP17" s="346">
        <f>'Data Input Sheets'!J720</f>
        <v>0</v>
      </c>
      <c r="AR17" s="89">
        <f t="shared" si="11"/>
        <v>0</v>
      </c>
    </row>
    <row r="18" spans="1:44" ht="12.75">
      <c r="A18" s="197" t="str">
        <f>'Data Input Sheets'!D721</f>
        <v>General Manager 1</v>
      </c>
      <c r="D18" s="32">
        <f>ROUND('Data Input Sheets'!J766/(40*52),2)</f>
        <v>0</v>
      </c>
      <c r="F18" s="32">
        <f t="shared" si="0"/>
        <v>0</v>
      </c>
      <c r="H18" s="89">
        <f>'Data Input Sheets'!J766</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317" t="s">
        <v>906</v>
      </c>
      <c r="Z18" s="89">
        <f t="shared" si="12"/>
        <v>0</v>
      </c>
      <c r="AB18" s="89">
        <f t="shared" si="13"/>
        <v>0</v>
      </c>
      <c r="AD18" s="89">
        <f t="shared" si="8"/>
        <v>0</v>
      </c>
      <c r="AE18" s="26"/>
      <c r="AF18" s="89">
        <f>'Data Input Sheets'!$J$848</f>
        <v>0</v>
      </c>
      <c r="AH18" s="89">
        <f t="shared" si="9"/>
        <v>0</v>
      </c>
      <c r="AJ18" s="27" t="s">
        <v>906</v>
      </c>
      <c r="AL18" s="27" t="s">
        <v>906</v>
      </c>
      <c r="AN18" s="89">
        <f t="shared" si="10"/>
        <v>0</v>
      </c>
      <c r="AP18" s="346">
        <f>'Data Input Sheets'!J721</f>
        <v>0</v>
      </c>
      <c r="AR18" s="89">
        <f t="shared" si="11"/>
        <v>0</v>
      </c>
    </row>
    <row r="19" spans="1:44" ht="12.75">
      <c r="A19" s="197" t="str">
        <f>'Data Input Sheets'!D722</f>
        <v>Manager 1</v>
      </c>
      <c r="D19" s="32">
        <f>ROUND('Data Input Sheets'!J767/(40*52),2)</f>
        <v>0</v>
      </c>
      <c r="F19" s="32">
        <f t="shared" si="0"/>
        <v>0</v>
      </c>
      <c r="H19" s="89">
        <f>'Data Input Sheets'!J767</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317" t="s">
        <v>906</v>
      </c>
      <c r="Z19" s="89">
        <f t="shared" si="12"/>
        <v>0</v>
      </c>
      <c r="AB19" s="89">
        <f t="shared" si="13"/>
        <v>0</v>
      </c>
      <c r="AD19" s="89">
        <f t="shared" si="8"/>
        <v>0</v>
      </c>
      <c r="AE19" s="26"/>
      <c r="AF19" s="89">
        <f>'Data Input Sheets'!$J$848</f>
        <v>0</v>
      </c>
      <c r="AH19" s="89">
        <f t="shared" si="9"/>
        <v>0</v>
      </c>
      <c r="AJ19" s="27" t="s">
        <v>906</v>
      </c>
      <c r="AL19" s="27" t="s">
        <v>906</v>
      </c>
      <c r="AN19" s="89">
        <f t="shared" si="10"/>
        <v>0</v>
      </c>
      <c r="AP19" s="346">
        <f>'Data Input Sheets'!J722</f>
        <v>0</v>
      </c>
      <c r="AR19" s="89">
        <f t="shared" si="11"/>
        <v>0</v>
      </c>
    </row>
    <row r="20" spans="1:44" ht="12.75">
      <c r="A20" s="197" t="str">
        <f>'Data Input Sheets'!D723</f>
        <v>Manager 2</v>
      </c>
      <c r="D20" s="32">
        <f>ROUND('Data Input Sheets'!J768/(40*52),2)</f>
        <v>0</v>
      </c>
      <c r="F20" s="32">
        <f t="shared" si="0"/>
        <v>0</v>
      </c>
      <c r="H20" s="89">
        <f>'Data Input Sheets'!J768</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317" t="s">
        <v>906</v>
      </c>
      <c r="Z20" s="89">
        <f t="shared" si="12"/>
        <v>0</v>
      </c>
      <c r="AB20" s="89">
        <f t="shared" si="13"/>
        <v>0</v>
      </c>
      <c r="AD20" s="89">
        <f t="shared" si="8"/>
        <v>0</v>
      </c>
      <c r="AE20" s="26"/>
      <c r="AF20" s="89">
        <f>'Data Input Sheets'!$J$848</f>
        <v>0</v>
      </c>
      <c r="AH20" s="89">
        <f t="shared" si="9"/>
        <v>0</v>
      </c>
      <c r="AJ20" s="27" t="s">
        <v>906</v>
      </c>
      <c r="AL20" s="27" t="s">
        <v>906</v>
      </c>
      <c r="AN20" s="89">
        <f t="shared" si="10"/>
        <v>0</v>
      </c>
      <c r="AP20" s="346">
        <f>'Data Input Sheets'!J723</f>
        <v>0</v>
      </c>
      <c r="AR20" s="89">
        <f t="shared" si="11"/>
        <v>0</v>
      </c>
    </row>
    <row r="21" spans="1:44" ht="12.75">
      <c r="A21" s="197" t="str">
        <f>'Data Input Sheets'!D724</f>
        <v>Manager 3</v>
      </c>
      <c r="D21" s="32">
        <f>ROUND('Data Input Sheets'!J769/(40*52),2)</f>
        <v>0</v>
      </c>
      <c r="F21" s="32">
        <f t="shared" si="0"/>
        <v>0</v>
      </c>
      <c r="H21" s="89">
        <f>'Data Input Sheets'!J769</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317" t="s">
        <v>906</v>
      </c>
      <c r="Z21" s="89">
        <f t="shared" si="12"/>
        <v>0</v>
      </c>
      <c r="AB21" s="89">
        <f t="shared" si="13"/>
        <v>0</v>
      </c>
      <c r="AD21" s="89">
        <f t="shared" si="8"/>
        <v>0</v>
      </c>
      <c r="AE21" s="26"/>
      <c r="AF21" s="89">
        <f>'Data Input Sheets'!$J$848</f>
        <v>0</v>
      </c>
      <c r="AH21" s="89">
        <f t="shared" si="9"/>
        <v>0</v>
      </c>
      <c r="AJ21" s="27" t="s">
        <v>906</v>
      </c>
      <c r="AL21" s="27" t="s">
        <v>906</v>
      </c>
      <c r="AN21" s="89">
        <f t="shared" si="10"/>
        <v>0</v>
      </c>
      <c r="AP21" s="346">
        <f>'Data Input Sheets'!J724</f>
        <v>0</v>
      </c>
      <c r="AR21" s="89">
        <f t="shared" si="11"/>
        <v>0</v>
      </c>
    </row>
    <row r="22" spans="1:44" ht="12.75">
      <c r="A22" s="197" t="str">
        <f>'Data Input Sheets'!D725</f>
        <v>Director 1</v>
      </c>
      <c r="D22" s="32">
        <f>ROUND('Data Input Sheets'!J770/(40*52),2)</f>
        <v>0</v>
      </c>
      <c r="F22" s="32">
        <f t="shared" si="0"/>
        <v>0</v>
      </c>
      <c r="H22" s="89">
        <f>'Data Input Sheets'!J770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317" t="s">
        <v>906</v>
      </c>
      <c r="Z22" s="89">
        <f t="shared" si="12"/>
        <v>0</v>
      </c>
      <c r="AB22" s="89">
        <f t="shared" si="13"/>
        <v>0</v>
      </c>
      <c r="AD22" s="89">
        <f t="shared" si="8"/>
        <v>0</v>
      </c>
      <c r="AE22" s="26"/>
      <c r="AF22" s="89">
        <f>'Data Input Sheets'!$J$848</f>
        <v>0</v>
      </c>
      <c r="AH22" s="89">
        <f t="shared" si="9"/>
        <v>0</v>
      </c>
      <c r="AJ22" s="27" t="s">
        <v>906</v>
      </c>
      <c r="AL22" s="27" t="s">
        <v>906</v>
      </c>
      <c r="AN22" s="89">
        <f t="shared" si="10"/>
        <v>0</v>
      </c>
      <c r="AP22" s="346">
        <f>'Data Input Sheets'!J725</f>
        <v>0</v>
      </c>
      <c r="AR22" s="89">
        <f t="shared" si="11"/>
        <v>0</v>
      </c>
    </row>
    <row r="23" spans="1:44" ht="12.75">
      <c r="A23" s="197" t="str">
        <f>'Data Input Sheets'!D726</f>
        <v>Director 2</v>
      </c>
      <c r="D23" s="32">
        <f>ROUND('Data Input Sheets'!J771/(40*52),2)</f>
        <v>0</v>
      </c>
      <c r="F23" s="32">
        <f t="shared" si="0"/>
        <v>0</v>
      </c>
      <c r="H23" s="89">
        <f>'Data Input Sheets'!J771</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317" t="s">
        <v>906</v>
      </c>
      <c r="Z23" s="89">
        <f t="shared" si="12"/>
        <v>0</v>
      </c>
      <c r="AB23" s="89">
        <f t="shared" si="13"/>
        <v>0</v>
      </c>
      <c r="AD23" s="89">
        <f t="shared" si="8"/>
        <v>0</v>
      </c>
      <c r="AE23" s="26"/>
      <c r="AF23" s="89">
        <f>'Data Input Sheets'!$J$848</f>
        <v>0</v>
      </c>
      <c r="AH23" s="89">
        <f t="shared" si="9"/>
        <v>0</v>
      </c>
      <c r="AJ23" s="27" t="s">
        <v>906</v>
      </c>
      <c r="AL23" s="27" t="s">
        <v>906</v>
      </c>
      <c r="AN23" s="89">
        <f t="shared" si="10"/>
        <v>0</v>
      </c>
      <c r="AP23" s="346">
        <f>'Data Input Sheets'!J726</f>
        <v>0</v>
      </c>
      <c r="AR23" s="89">
        <f t="shared" si="11"/>
        <v>0</v>
      </c>
    </row>
    <row r="24" spans="1:44" ht="12.75">
      <c r="A24" s="197" t="str">
        <f>'Data Input Sheets'!D727</f>
        <v>Director 3</v>
      </c>
      <c r="D24" s="32">
        <f>ROUND('Data Input Sheets'!J772/(40*52),2)</f>
        <v>0</v>
      </c>
      <c r="F24" s="32">
        <f t="shared" si="0"/>
        <v>0</v>
      </c>
      <c r="H24" s="89">
        <f>'Data Input Sheets'!J772</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317" t="s">
        <v>906</v>
      </c>
      <c r="Z24" s="89">
        <f t="shared" si="12"/>
        <v>0</v>
      </c>
      <c r="AB24" s="89">
        <f t="shared" si="13"/>
        <v>0</v>
      </c>
      <c r="AD24" s="89">
        <f t="shared" si="8"/>
        <v>0</v>
      </c>
      <c r="AE24" s="26"/>
      <c r="AF24" s="89">
        <f>'Data Input Sheets'!$J$848</f>
        <v>0</v>
      </c>
      <c r="AH24" s="89">
        <f t="shared" si="9"/>
        <v>0</v>
      </c>
      <c r="AJ24" s="27" t="s">
        <v>906</v>
      </c>
      <c r="AL24" s="27" t="s">
        <v>906</v>
      </c>
      <c r="AN24" s="89">
        <f t="shared" si="10"/>
        <v>0</v>
      </c>
      <c r="AP24" s="346">
        <f>'Data Input Sheets'!J727</f>
        <v>0</v>
      </c>
      <c r="AR24" s="89">
        <f t="shared" si="11"/>
        <v>0</v>
      </c>
    </row>
    <row r="25" spans="1:42" ht="12.75">
      <c r="A25" s="204"/>
      <c r="X25" s="6"/>
      <c r="AP25" s="346"/>
    </row>
    <row r="26" spans="1:42" ht="12.75">
      <c r="A26" s="205" t="s">
        <v>1002</v>
      </c>
      <c r="X26" s="6"/>
      <c r="AP26" s="346"/>
    </row>
    <row r="27" spans="1:44" ht="12.75">
      <c r="A27" s="197" t="str">
        <f>'Data Input Sheets'!D777</f>
        <v>Clerk 1</v>
      </c>
      <c r="D27" s="32">
        <f>'Data Input Sheets'!J777</f>
        <v>0</v>
      </c>
      <c r="F27" s="32">
        <f aca="true" t="shared" si="14" ref="F27:F38">ROUND(D27*1.5,2)</f>
        <v>0</v>
      </c>
      <c r="H27" s="206">
        <f>ROUND((D27*'Data Input Sheets'!F803*52)+('Schedule G-3'!F27*'Data Input Sheets'!H803*52),0)</f>
        <v>0</v>
      </c>
      <c r="J27" s="206">
        <f aca="true" t="shared" si="15" ref="J27:J38">IF(H27&lt;87900,(ROUND($J$11*H27,0)),87900*$J$11)</f>
        <v>0</v>
      </c>
      <c r="K27" s="28"/>
      <c r="L27" s="206">
        <f aca="true" t="shared" si="16" ref="L27:L38">ROUND($L$11*H27,0)</f>
        <v>0</v>
      </c>
      <c r="M27" s="28"/>
      <c r="N27" s="206">
        <f aca="true" t="shared" si="17" ref="N27:N38">IF(H27&lt;7000,(ROUND(N$11*H27,0)),7000*$N$11)</f>
        <v>0</v>
      </c>
      <c r="O27" s="28"/>
      <c r="P27" s="206">
        <f aca="true" t="shared" si="18" ref="P27:P38">IF(H27&lt;7000,(ROUND(P$11*H27,0)),7000*$P$11)</f>
        <v>0</v>
      </c>
      <c r="Q27" s="28"/>
      <c r="R27" s="206">
        <f aca="true" t="shared" si="19" ref="R27:R38">ROUND(R$11*H27,0)</f>
        <v>0</v>
      </c>
      <c r="S27" s="28"/>
      <c r="T27" s="206">
        <f aca="true" t="shared" si="20" ref="T27:T38">ROUND(T$11*H27,0)</f>
        <v>0</v>
      </c>
      <c r="U27" s="28"/>
      <c r="V27" s="206">
        <f aca="true" t="shared" si="21" ref="V27:V38">SUM(J27:T27)</f>
        <v>0</v>
      </c>
      <c r="X27" s="317" t="s">
        <v>906</v>
      </c>
      <c r="Z27" s="206">
        <f aca="true" t="shared" si="22" ref="Z27:Z38">ROUND(H27*Z$11,0)</f>
        <v>0</v>
      </c>
      <c r="AA27" s="89"/>
      <c r="AB27" s="206">
        <f aca="true" t="shared" si="23" ref="AB27:AB38">ROUND(H27*AB$11,0)</f>
        <v>0</v>
      </c>
      <c r="AD27" s="206">
        <f aca="true" t="shared" si="24" ref="AD27:AD38">ROUND(H27*AD$11,0)</f>
        <v>0</v>
      </c>
      <c r="AE27" s="26"/>
      <c r="AF27" s="206">
        <f>'Data Input Sheets'!$J$848</f>
        <v>0</v>
      </c>
      <c r="AH27" s="206">
        <f aca="true" t="shared" si="25" ref="AH27:AH38">SUM(Z27:AF27)</f>
        <v>0</v>
      </c>
      <c r="AJ27" s="27" t="s">
        <v>906</v>
      </c>
      <c r="AL27" s="27" t="s">
        <v>906</v>
      </c>
      <c r="AN27" s="206">
        <f aca="true" t="shared" si="26" ref="AN27:AN38">H27+V27+AH27</f>
        <v>0</v>
      </c>
      <c r="AP27" s="346">
        <f>'Data Input Sheets'!J743</f>
        <v>0</v>
      </c>
      <c r="AR27" s="206">
        <f aca="true" t="shared" si="27" ref="AR27:AR38">ROUND(AN27*AP27,0)</f>
        <v>0</v>
      </c>
    </row>
    <row r="28" spans="1:44" ht="12.75">
      <c r="A28" s="197" t="str">
        <f>'Data Input Sheets'!D778</f>
        <v>Clerk 2</v>
      </c>
      <c r="D28" s="32">
        <f>'Data Input Sheets'!J778</f>
        <v>0</v>
      </c>
      <c r="F28" s="32">
        <f t="shared" si="14"/>
        <v>0</v>
      </c>
      <c r="H28" s="89">
        <f>ROUND((D28*'Data Input Sheets'!F804*52)+('Schedule G-3'!F28*'Data Input Sheets'!H804*52),0)</f>
        <v>0</v>
      </c>
      <c r="J28" s="89">
        <f t="shared" si="15"/>
        <v>0</v>
      </c>
      <c r="K28" s="28"/>
      <c r="L28" s="89">
        <f t="shared" si="16"/>
        <v>0</v>
      </c>
      <c r="M28" s="28"/>
      <c r="N28" s="89">
        <f t="shared" si="17"/>
        <v>0</v>
      </c>
      <c r="O28" s="28"/>
      <c r="P28" s="89">
        <f t="shared" si="18"/>
        <v>0</v>
      </c>
      <c r="Q28" s="28"/>
      <c r="R28" s="89">
        <f t="shared" si="19"/>
        <v>0</v>
      </c>
      <c r="S28" s="28"/>
      <c r="T28" s="89">
        <f t="shared" si="20"/>
        <v>0</v>
      </c>
      <c r="U28" s="28"/>
      <c r="V28" s="89">
        <f t="shared" si="21"/>
        <v>0</v>
      </c>
      <c r="X28" s="318" t="s">
        <v>906</v>
      </c>
      <c r="Z28" s="89">
        <f t="shared" si="22"/>
        <v>0</v>
      </c>
      <c r="AA28" s="89"/>
      <c r="AB28" s="89">
        <f t="shared" si="23"/>
        <v>0</v>
      </c>
      <c r="AD28" s="89">
        <f t="shared" si="24"/>
        <v>0</v>
      </c>
      <c r="AE28" s="26"/>
      <c r="AF28" s="89">
        <f>'Data Input Sheets'!$J$848</f>
        <v>0</v>
      </c>
      <c r="AH28" s="89">
        <f t="shared" si="25"/>
        <v>0</v>
      </c>
      <c r="AJ28" s="27" t="s">
        <v>906</v>
      </c>
      <c r="AL28" s="27" t="s">
        <v>906</v>
      </c>
      <c r="AN28" s="89">
        <f t="shared" si="26"/>
        <v>0</v>
      </c>
      <c r="AP28" s="346">
        <f>'Data Input Sheets'!J744</f>
        <v>0</v>
      </c>
      <c r="AR28" s="89">
        <f t="shared" si="27"/>
        <v>0</v>
      </c>
    </row>
    <row r="29" spans="1:44" ht="12.75">
      <c r="A29" s="197" t="str">
        <f>'Data Input Sheets'!D779</f>
        <v>Clerk 3</v>
      </c>
      <c r="D29" s="32">
        <f>'Data Input Sheets'!J779</f>
        <v>0</v>
      </c>
      <c r="F29" s="32">
        <f t="shared" si="14"/>
        <v>0</v>
      </c>
      <c r="H29" s="89">
        <f>ROUND((D29*'Data Input Sheets'!F805*52)+('Schedule G-3'!F29*'Data Input Sheets'!H805*52),0)</f>
        <v>0</v>
      </c>
      <c r="J29" s="89">
        <f t="shared" si="15"/>
        <v>0</v>
      </c>
      <c r="K29" s="28"/>
      <c r="L29" s="89">
        <f t="shared" si="16"/>
        <v>0</v>
      </c>
      <c r="M29" s="28"/>
      <c r="N29" s="89">
        <f t="shared" si="17"/>
        <v>0</v>
      </c>
      <c r="O29" s="28"/>
      <c r="P29" s="89">
        <f t="shared" si="18"/>
        <v>0</v>
      </c>
      <c r="Q29" s="28"/>
      <c r="R29" s="89">
        <f t="shared" si="19"/>
        <v>0</v>
      </c>
      <c r="S29" s="28"/>
      <c r="T29" s="89">
        <f t="shared" si="20"/>
        <v>0</v>
      </c>
      <c r="U29" s="28"/>
      <c r="V29" s="89">
        <f t="shared" si="21"/>
        <v>0</v>
      </c>
      <c r="X29" s="318" t="s">
        <v>906</v>
      </c>
      <c r="Z29" s="89">
        <f t="shared" si="22"/>
        <v>0</v>
      </c>
      <c r="AA29" s="89"/>
      <c r="AB29" s="89">
        <f t="shared" si="23"/>
        <v>0</v>
      </c>
      <c r="AD29" s="89">
        <f t="shared" si="24"/>
        <v>0</v>
      </c>
      <c r="AE29" s="26"/>
      <c r="AF29" s="89">
        <f>'Data Input Sheets'!$J$848</f>
        <v>0</v>
      </c>
      <c r="AH29" s="89">
        <f t="shared" si="25"/>
        <v>0</v>
      </c>
      <c r="AJ29" s="27" t="s">
        <v>906</v>
      </c>
      <c r="AL29" s="27" t="s">
        <v>906</v>
      </c>
      <c r="AN29" s="89">
        <f t="shared" si="26"/>
        <v>0</v>
      </c>
      <c r="AP29" s="346">
        <f>'Data Input Sheets'!J745</f>
        <v>0</v>
      </c>
      <c r="AR29" s="89">
        <f t="shared" si="27"/>
        <v>0</v>
      </c>
    </row>
    <row r="30" spans="1:44" ht="12.75">
      <c r="A30" s="197" t="str">
        <f>'Data Input Sheets'!D780</f>
        <v>Clerk 4</v>
      </c>
      <c r="D30" s="32">
        <f>'Data Input Sheets'!J780</f>
        <v>0</v>
      </c>
      <c r="F30" s="32">
        <f t="shared" si="14"/>
        <v>0</v>
      </c>
      <c r="H30" s="89">
        <f>ROUND((D30*'Data Input Sheets'!F806*52)+('Schedule G-3'!F30*'Data Input Sheets'!H806*52),0)</f>
        <v>0</v>
      </c>
      <c r="J30" s="89">
        <f t="shared" si="15"/>
        <v>0</v>
      </c>
      <c r="K30" s="28"/>
      <c r="L30" s="89">
        <f t="shared" si="16"/>
        <v>0</v>
      </c>
      <c r="M30" s="28"/>
      <c r="N30" s="89">
        <f t="shared" si="17"/>
        <v>0</v>
      </c>
      <c r="O30" s="28"/>
      <c r="P30" s="89">
        <f t="shared" si="18"/>
        <v>0</v>
      </c>
      <c r="Q30" s="28"/>
      <c r="R30" s="89">
        <f t="shared" si="19"/>
        <v>0</v>
      </c>
      <c r="S30" s="28"/>
      <c r="T30" s="89">
        <f t="shared" si="20"/>
        <v>0</v>
      </c>
      <c r="U30" s="28"/>
      <c r="V30" s="89">
        <f t="shared" si="21"/>
        <v>0</v>
      </c>
      <c r="X30" s="318" t="s">
        <v>906</v>
      </c>
      <c r="Z30" s="89">
        <f t="shared" si="22"/>
        <v>0</v>
      </c>
      <c r="AA30" s="89"/>
      <c r="AB30" s="89">
        <f t="shared" si="23"/>
        <v>0</v>
      </c>
      <c r="AD30" s="89">
        <f t="shared" si="24"/>
        <v>0</v>
      </c>
      <c r="AE30" s="26"/>
      <c r="AF30" s="89">
        <f>'Data Input Sheets'!$J$848</f>
        <v>0</v>
      </c>
      <c r="AH30" s="89">
        <f t="shared" si="25"/>
        <v>0</v>
      </c>
      <c r="AJ30" s="27" t="s">
        <v>906</v>
      </c>
      <c r="AL30" s="27" t="s">
        <v>906</v>
      </c>
      <c r="AN30" s="89">
        <f t="shared" si="26"/>
        <v>0</v>
      </c>
      <c r="AP30" s="346">
        <f>'Data Input Sheets'!J746</f>
        <v>0</v>
      </c>
      <c r="AR30" s="89">
        <f t="shared" si="27"/>
        <v>0</v>
      </c>
    </row>
    <row r="31" spans="1:44" ht="12.75">
      <c r="A31" s="197" t="str">
        <f>'Data Input Sheets'!D781</f>
        <v>Clerk 5</v>
      </c>
      <c r="D31" s="32">
        <f>'Data Input Sheets'!J781</f>
        <v>0</v>
      </c>
      <c r="F31" s="32">
        <f t="shared" si="14"/>
        <v>0</v>
      </c>
      <c r="H31" s="89">
        <f>ROUND((D31*'Data Input Sheets'!F807*52)+('Schedule G-3'!F31*'Data Input Sheets'!H807*52),0)</f>
        <v>0</v>
      </c>
      <c r="J31" s="89">
        <f t="shared" si="15"/>
        <v>0</v>
      </c>
      <c r="K31" s="28"/>
      <c r="L31" s="89">
        <f t="shared" si="16"/>
        <v>0</v>
      </c>
      <c r="M31" s="28"/>
      <c r="N31" s="89">
        <f t="shared" si="17"/>
        <v>0</v>
      </c>
      <c r="O31" s="28"/>
      <c r="P31" s="89">
        <f t="shared" si="18"/>
        <v>0</v>
      </c>
      <c r="Q31" s="28"/>
      <c r="R31" s="89">
        <f t="shared" si="19"/>
        <v>0</v>
      </c>
      <c r="S31" s="28"/>
      <c r="T31" s="89">
        <f t="shared" si="20"/>
        <v>0</v>
      </c>
      <c r="U31" s="28"/>
      <c r="V31" s="89">
        <f t="shared" si="21"/>
        <v>0</v>
      </c>
      <c r="X31" s="318" t="s">
        <v>906</v>
      </c>
      <c r="Z31" s="89">
        <f t="shared" si="22"/>
        <v>0</v>
      </c>
      <c r="AA31" s="89"/>
      <c r="AB31" s="89">
        <f t="shared" si="23"/>
        <v>0</v>
      </c>
      <c r="AD31" s="89">
        <f t="shared" si="24"/>
        <v>0</v>
      </c>
      <c r="AE31" s="26"/>
      <c r="AF31" s="89">
        <f>'Data Input Sheets'!$J$848</f>
        <v>0</v>
      </c>
      <c r="AH31" s="89">
        <f t="shared" si="25"/>
        <v>0</v>
      </c>
      <c r="AJ31" s="27" t="s">
        <v>906</v>
      </c>
      <c r="AL31" s="27" t="s">
        <v>906</v>
      </c>
      <c r="AN31" s="89">
        <f t="shared" si="26"/>
        <v>0</v>
      </c>
      <c r="AP31" s="346">
        <f>'Data Input Sheets'!J747</f>
        <v>0</v>
      </c>
      <c r="AR31" s="89">
        <f t="shared" si="27"/>
        <v>0</v>
      </c>
    </row>
    <row r="32" spans="1:44" ht="12.75">
      <c r="A32" s="197" t="str">
        <f>'Data Input Sheets'!D782</f>
        <v>Clerk 6</v>
      </c>
      <c r="D32" s="32">
        <f>'Data Input Sheets'!J782</f>
        <v>0</v>
      </c>
      <c r="F32" s="32">
        <f t="shared" si="14"/>
        <v>0</v>
      </c>
      <c r="H32" s="89">
        <f>ROUND((D32*'Data Input Sheets'!F808*52)+('Schedule G-3'!F32*'Data Input Sheets'!H808*52),0)</f>
        <v>0</v>
      </c>
      <c r="J32" s="89">
        <f t="shared" si="15"/>
        <v>0</v>
      </c>
      <c r="K32" s="28"/>
      <c r="L32" s="89">
        <f t="shared" si="16"/>
        <v>0</v>
      </c>
      <c r="M32" s="28"/>
      <c r="N32" s="89">
        <f t="shared" si="17"/>
        <v>0</v>
      </c>
      <c r="O32" s="28"/>
      <c r="P32" s="89">
        <f t="shared" si="18"/>
        <v>0</v>
      </c>
      <c r="Q32" s="28"/>
      <c r="R32" s="89">
        <f t="shared" si="19"/>
        <v>0</v>
      </c>
      <c r="S32" s="28"/>
      <c r="T32" s="89">
        <f t="shared" si="20"/>
        <v>0</v>
      </c>
      <c r="U32" s="28"/>
      <c r="V32" s="89">
        <f t="shared" si="21"/>
        <v>0</v>
      </c>
      <c r="X32" s="318" t="s">
        <v>906</v>
      </c>
      <c r="Z32" s="89">
        <f t="shared" si="22"/>
        <v>0</v>
      </c>
      <c r="AA32" s="89"/>
      <c r="AB32" s="89">
        <f t="shared" si="23"/>
        <v>0</v>
      </c>
      <c r="AD32" s="89">
        <f t="shared" si="24"/>
        <v>0</v>
      </c>
      <c r="AE32" s="26"/>
      <c r="AF32" s="89">
        <f>'Data Input Sheets'!$J$848</f>
        <v>0</v>
      </c>
      <c r="AH32" s="89">
        <f t="shared" si="25"/>
        <v>0</v>
      </c>
      <c r="AJ32" s="27" t="s">
        <v>906</v>
      </c>
      <c r="AL32" s="27" t="s">
        <v>906</v>
      </c>
      <c r="AN32" s="89">
        <f t="shared" si="26"/>
        <v>0</v>
      </c>
      <c r="AP32" s="346">
        <f>'Data Input Sheets'!J748</f>
        <v>0</v>
      </c>
      <c r="AR32" s="89">
        <f t="shared" si="27"/>
        <v>0</v>
      </c>
    </row>
    <row r="33" spans="1:44" ht="12.75">
      <c r="A33" s="197" t="str">
        <f>'Data Input Sheets'!D783</f>
        <v>Administrative Assistant 1</v>
      </c>
      <c r="D33" s="32">
        <f>'Data Input Sheets'!J783</f>
        <v>0</v>
      </c>
      <c r="F33" s="32">
        <f t="shared" si="14"/>
        <v>0</v>
      </c>
      <c r="H33" s="89">
        <f>ROUND((D33*'Data Input Sheets'!F809*52)+('Schedule G-3'!F33*'Data Input Sheets'!H809*52),0)</f>
        <v>0</v>
      </c>
      <c r="J33" s="89">
        <f t="shared" si="15"/>
        <v>0</v>
      </c>
      <c r="K33" s="28"/>
      <c r="L33" s="89">
        <f t="shared" si="16"/>
        <v>0</v>
      </c>
      <c r="M33" s="28"/>
      <c r="N33" s="89">
        <f t="shared" si="17"/>
        <v>0</v>
      </c>
      <c r="O33" s="28"/>
      <c r="P33" s="89">
        <f t="shared" si="18"/>
        <v>0</v>
      </c>
      <c r="Q33" s="28"/>
      <c r="R33" s="89">
        <f t="shared" si="19"/>
        <v>0</v>
      </c>
      <c r="S33" s="28"/>
      <c r="T33" s="89">
        <f t="shared" si="20"/>
        <v>0</v>
      </c>
      <c r="U33" s="28"/>
      <c r="V33" s="89">
        <f t="shared" si="21"/>
        <v>0</v>
      </c>
      <c r="X33" s="318" t="s">
        <v>906</v>
      </c>
      <c r="Z33" s="89">
        <f t="shared" si="22"/>
        <v>0</v>
      </c>
      <c r="AA33" s="89"/>
      <c r="AB33" s="89">
        <f t="shared" si="23"/>
        <v>0</v>
      </c>
      <c r="AD33" s="89">
        <f t="shared" si="24"/>
        <v>0</v>
      </c>
      <c r="AE33" s="26"/>
      <c r="AF33" s="89">
        <f>'Data Input Sheets'!$J$848</f>
        <v>0</v>
      </c>
      <c r="AH33" s="89">
        <f t="shared" si="25"/>
        <v>0</v>
      </c>
      <c r="AJ33" s="27" t="s">
        <v>906</v>
      </c>
      <c r="AL33" s="27" t="s">
        <v>906</v>
      </c>
      <c r="AN33" s="89">
        <f t="shared" si="26"/>
        <v>0</v>
      </c>
      <c r="AP33" s="346">
        <f>'Data Input Sheets'!J749</f>
        <v>0</v>
      </c>
      <c r="AR33" s="89">
        <f t="shared" si="27"/>
        <v>0</v>
      </c>
    </row>
    <row r="34" spans="1:44" ht="12.75">
      <c r="A34" s="197" t="str">
        <f>'Data Input Sheets'!D784</f>
        <v>Administrative Assistant 2</v>
      </c>
      <c r="D34" s="32">
        <f>'Data Input Sheets'!J784</f>
        <v>0</v>
      </c>
      <c r="F34" s="32">
        <f t="shared" si="14"/>
        <v>0</v>
      </c>
      <c r="H34" s="89">
        <f>ROUND((D34*'Data Input Sheets'!F810*52)+('Schedule G-3'!F34*'Data Input Sheets'!H810*52),0)</f>
        <v>0</v>
      </c>
      <c r="J34" s="89">
        <f t="shared" si="15"/>
        <v>0</v>
      </c>
      <c r="K34" s="28"/>
      <c r="L34" s="89">
        <f t="shared" si="16"/>
        <v>0</v>
      </c>
      <c r="M34" s="28"/>
      <c r="N34" s="89">
        <f t="shared" si="17"/>
        <v>0</v>
      </c>
      <c r="O34" s="28"/>
      <c r="P34" s="89">
        <f t="shared" si="18"/>
        <v>0</v>
      </c>
      <c r="Q34" s="28"/>
      <c r="R34" s="89">
        <f t="shared" si="19"/>
        <v>0</v>
      </c>
      <c r="S34" s="28"/>
      <c r="T34" s="89">
        <f t="shared" si="20"/>
        <v>0</v>
      </c>
      <c r="U34" s="28"/>
      <c r="V34" s="89">
        <f t="shared" si="21"/>
        <v>0</v>
      </c>
      <c r="X34" s="318" t="s">
        <v>906</v>
      </c>
      <c r="Z34" s="89">
        <f t="shared" si="22"/>
        <v>0</v>
      </c>
      <c r="AA34" s="89"/>
      <c r="AB34" s="89">
        <f t="shared" si="23"/>
        <v>0</v>
      </c>
      <c r="AD34" s="89">
        <f t="shared" si="24"/>
        <v>0</v>
      </c>
      <c r="AE34" s="26"/>
      <c r="AF34" s="89">
        <f>'Data Input Sheets'!$J$848</f>
        <v>0</v>
      </c>
      <c r="AH34" s="89">
        <f t="shared" si="25"/>
        <v>0</v>
      </c>
      <c r="AJ34" s="27" t="s">
        <v>906</v>
      </c>
      <c r="AL34" s="27" t="s">
        <v>906</v>
      </c>
      <c r="AN34" s="89">
        <f t="shared" si="26"/>
        <v>0</v>
      </c>
      <c r="AP34" s="346">
        <f>'Data Input Sheets'!J750</f>
        <v>0</v>
      </c>
      <c r="AR34" s="89">
        <f t="shared" si="27"/>
        <v>0</v>
      </c>
    </row>
    <row r="35" spans="1:44" ht="12.75">
      <c r="A35" s="197" t="str">
        <f>'Data Input Sheets'!D785</f>
        <v>Administrative Assistant 3</v>
      </c>
      <c r="D35" s="32">
        <f>'Data Input Sheets'!J785</f>
        <v>0</v>
      </c>
      <c r="F35" s="32">
        <f t="shared" si="14"/>
        <v>0</v>
      </c>
      <c r="H35" s="89">
        <f>ROUND((D35*'Data Input Sheets'!F811*52)+('Schedule G-3'!F35*'Data Input Sheets'!H811*52),0)</f>
        <v>0</v>
      </c>
      <c r="J35" s="89">
        <f t="shared" si="15"/>
        <v>0</v>
      </c>
      <c r="K35" s="28"/>
      <c r="L35" s="89">
        <f t="shared" si="16"/>
        <v>0</v>
      </c>
      <c r="M35" s="28"/>
      <c r="N35" s="89">
        <f t="shared" si="17"/>
        <v>0</v>
      </c>
      <c r="O35" s="28"/>
      <c r="P35" s="89">
        <f t="shared" si="18"/>
        <v>0</v>
      </c>
      <c r="Q35" s="28"/>
      <c r="R35" s="89">
        <f t="shared" si="19"/>
        <v>0</v>
      </c>
      <c r="S35" s="28"/>
      <c r="T35" s="89">
        <f t="shared" si="20"/>
        <v>0</v>
      </c>
      <c r="U35" s="28"/>
      <c r="V35" s="89">
        <f t="shared" si="21"/>
        <v>0</v>
      </c>
      <c r="X35" s="318" t="s">
        <v>906</v>
      </c>
      <c r="Z35" s="89">
        <f t="shared" si="22"/>
        <v>0</v>
      </c>
      <c r="AA35" s="89"/>
      <c r="AB35" s="89">
        <f t="shared" si="23"/>
        <v>0</v>
      </c>
      <c r="AD35" s="89">
        <f t="shared" si="24"/>
        <v>0</v>
      </c>
      <c r="AE35" s="26"/>
      <c r="AF35" s="89">
        <f>'Data Input Sheets'!$J$848</f>
        <v>0</v>
      </c>
      <c r="AH35" s="89">
        <f t="shared" si="25"/>
        <v>0</v>
      </c>
      <c r="AJ35" s="27" t="s">
        <v>906</v>
      </c>
      <c r="AL35" s="27" t="s">
        <v>906</v>
      </c>
      <c r="AN35" s="89">
        <f t="shared" si="26"/>
        <v>0</v>
      </c>
      <c r="AP35" s="346">
        <f>'Data Input Sheets'!J751</f>
        <v>0</v>
      </c>
      <c r="AR35" s="89">
        <f t="shared" si="27"/>
        <v>0</v>
      </c>
    </row>
    <row r="36" spans="1:44" ht="12.75">
      <c r="A36" s="197" t="str">
        <f>'Data Input Sheets'!D786</f>
        <v>Administrative Assistant 4</v>
      </c>
      <c r="D36" s="32">
        <f>'Data Input Sheets'!J786</f>
        <v>0</v>
      </c>
      <c r="F36" s="32">
        <f t="shared" si="14"/>
        <v>0</v>
      </c>
      <c r="H36" s="89">
        <f>ROUND((D36*'Data Input Sheets'!F812*52)+('Schedule G-3'!F36*'Data Input Sheets'!H812*52),0)</f>
        <v>0</v>
      </c>
      <c r="J36" s="89">
        <f t="shared" si="15"/>
        <v>0</v>
      </c>
      <c r="K36" s="28"/>
      <c r="L36" s="89">
        <f t="shared" si="16"/>
        <v>0</v>
      </c>
      <c r="M36" s="28"/>
      <c r="N36" s="89">
        <f t="shared" si="17"/>
        <v>0</v>
      </c>
      <c r="O36" s="28"/>
      <c r="P36" s="89">
        <f t="shared" si="18"/>
        <v>0</v>
      </c>
      <c r="Q36" s="28"/>
      <c r="R36" s="89">
        <f t="shared" si="19"/>
        <v>0</v>
      </c>
      <c r="S36" s="28"/>
      <c r="T36" s="89">
        <f t="shared" si="20"/>
        <v>0</v>
      </c>
      <c r="U36" s="28"/>
      <c r="V36" s="89">
        <f t="shared" si="21"/>
        <v>0</v>
      </c>
      <c r="X36" s="318" t="s">
        <v>906</v>
      </c>
      <c r="Z36" s="89">
        <f t="shared" si="22"/>
        <v>0</v>
      </c>
      <c r="AA36" s="89"/>
      <c r="AB36" s="89">
        <f t="shared" si="23"/>
        <v>0</v>
      </c>
      <c r="AD36" s="89">
        <f t="shared" si="24"/>
        <v>0</v>
      </c>
      <c r="AE36" s="26"/>
      <c r="AF36" s="89">
        <f>'Data Input Sheets'!$J$848</f>
        <v>0</v>
      </c>
      <c r="AH36" s="89">
        <f t="shared" si="25"/>
        <v>0</v>
      </c>
      <c r="AJ36" s="27" t="s">
        <v>906</v>
      </c>
      <c r="AL36" s="27" t="s">
        <v>906</v>
      </c>
      <c r="AN36" s="89">
        <f t="shared" si="26"/>
        <v>0</v>
      </c>
      <c r="AP36" s="346">
        <f>'Data Input Sheets'!J752</f>
        <v>0</v>
      </c>
      <c r="AR36" s="89">
        <f t="shared" si="27"/>
        <v>0</v>
      </c>
    </row>
    <row r="37" spans="1:44" ht="12.75">
      <c r="A37" s="197" t="str">
        <f>'Data Input Sheets'!D787</f>
        <v>Administrative Assistant 5</v>
      </c>
      <c r="D37" s="32">
        <f>'Data Input Sheets'!J787</f>
        <v>0</v>
      </c>
      <c r="F37" s="32">
        <f t="shared" si="14"/>
        <v>0</v>
      </c>
      <c r="H37" s="89">
        <f>ROUND((D37*'Data Input Sheets'!F813*52)+('Schedule G-3'!F37*'Data Input Sheets'!H813*52),0)</f>
        <v>0</v>
      </c>
      <c r="J37" s="89">
        <f t="shared" si="15"/>
        <v>0</v>
      </c>
      <c r="K37" s="28"/>
      <c r="L37" s="89">
        <f t="shared" si="16"/>
        <v>0</v>
      </c>
      <c r="M37" s="28"/>
      <c r="N37" s="89">
        <f t="shared" si="17"/>
        <v>0</v>
      </c>
      <c r="O37" s="28"/>
      <c r="P37" s="89">
        <f t="shared" si="18"/>
        <v>0</v>
      </c>
      <c r="Q37" s="28"/>
      <c r="R37" s="89">
        <f t="shared" si="19"/>
        <v>0</v>
      </c>
      <c r="S37" s="28"/>
      <c r="T37" s="89">
        <f t="shared" si="20"/>
        <v>0</v>
      </c>
      <c r="U37" s="28"/>
      <c r="V37" s="89">
        <f t="shared" si="21"/>
        <v>0</v>
      </c>
      <c r="X37" s="318" t="s">
        <v>906</v>
      </c>
      <c r="Z37" s="89">
        <f t="shared" si="22"/>
        <v>0</v>
      </c>
      <c r="AA37" s="89"/>
      <c r="AB37" s="89">
        <f t="shared" si="23"/>
        <v>0</v>
      </c>
      <c r="AD37" s="89">
        <f t="shared" si="24"/>
        <v>0</v>
      </c>
      <c r="AE37" s="26"/>
      <c r="AF37" s="89">
        <f>'Data Input Sheets'!$J$848</f>
        <v>0</v>
      </c>
      <c r="AH37" s="89">
        <f t="shared" si="25"/>
        <v>0</v>
      </c>
      <c r="AJ37" s="27" t="s">
        <v>906</v>
      </c>
      <c r="AL37" s="27" t="s">
        <v>906</v>
      </c>
      <c r="AN37" s="89">
        <f t="shared" si="26"/>
        <v>0</v>
      </c>
      <c r="AP37" s="346">
        <f>'Data Input Sheets'!J753</f>
        <v>0</v>
      </c>
      <c r="AR37" s="89">
        <f t="shared" si="27"/>
        <v>0</v>
      </c>
    </row>
    <row r="38" spans="1:44" ht="12.75">
      <c r="A38" s="197" t="str">
        <f>'Data Input Sheets'!D788</f>
        <v>Administrative Assistant 6</v>
      </c>
      <c r="D38" s="32">
        <f>'Data Input Sheets'!J788</f>
        <v>0</v>
      </c>
      <c r="F38" s="32">
        <f t="shared" si="14"/>
        <v>0</v>
      </c>
      <c r="H38" s="89">
        <f>ROUND((D38*'Data Input Sheets'!F814*52)+('Schedule G-3'!F38*'Data Input Sheets'!H814*52),0)</f>
        <v>0</v>
      </c>
      <c r="J38" s="89">
        <f t="shared" si="15"/>
        <v>0</v>
      </c>
      <c r="K38" s="28"/>
      <c r="L38" s="89">
        <f t="shared" si="16"/>
        <v>0</v>
      </c>
      <c r="M38" s="28"/>
      <c r="N38" s="89">
        <f t="shared" si="17"/>
        <v>0</v>
      </c>
      <c r="O38" s="28"/>
      <c r="P38" s="89">
        <f t="shared" si="18"/>
        <v>0</v>
      </c>
      <c r="Q38" s="28"/>
      <c r="R38" s="89">
        <f t="shared" si="19"/>
        <v>0</v>
      </c>
      <c r="S38" s="28"/>
      <c r="T38" s="89">
        <f t="shared" si="20"/>
        <v>0</v>
      </c>
      <c r="U38" s="28"/>
      <c r="V38" s="89">
        <f t="shared" si="21"/>
        <v>0</v>
      </c>
      <c r="X38" s="318" t="s">
        <v>906</v>
      </c>
      <c r="Z38" s="89">
        <f t="shared" si="22"/>
        <v>0</v>
      </c>
      <c r="AA38" s="89"/>
      <c r="AB38" s="89">
        <f t="shared" si="23"/>
        <v>0</v>
      </c>
      <c r="AD38" s="89">
        <f t="shared" si="24"/>
        <v>0</v>
      </c>
      <c r="AE38" s="26"/>
      <c r="AF38" s="89">
        <f>'Data Input Sheets'!$J$848</f>
        <v>0</v>
      </c>
      <c r="AH38" s="89">
        <f t="shared" si="25"/>
        <v>0</v>
      </c>
      <c r="AJ38" s="27" t="s">
        <v>906</v>
      </c>
      <c r="AL38" s="27" t="s">
        <v>906</v>
      </c>
      <c r="AN38" s="89">
        <f t="shared" si="26"/>
        <v>0</v>
      </c>
      <c r="AP38" s="346">
        <f>'Data Input Sheets'!J754</f>
        <v>0</v>
      </c>
      <c r="AR38" s="89">
        <f t="shared" si="27"/>
        <v>0</v>
      </c>
    </row>
    <row r="39" spans="1:44" ht="12.75">
      <c r="A39" s="204"/>
      <c r="H39" s="89"/>
      <c r="J39" s="89"/>
      <c r="L39" s="89"/>
      <c r="N39" s="89"/>
      <c r="P39" s="89"/>
      <c r="R39" s="89"/>
      <c r="T39" s="89"/>
      <c r="V39" s="89"/>
      <c r="X39" s="89"/>
      <c r="Z39" s="89"/>
      <c r="AB39" s="89"/>
      <c r="AD39" s="89"/>
      <c r="AF39" s="89"/>
      <c r="AH39" s="89"/>
      <c r="AN39" s="89"/>
      <c r="AR39" s="89"/>
    </row>
    <row r="40" spans="1:8" ht="12.75">
      <c r="A40" s="205" t="str">
        <f>'Data Input Sheets'!$D$533</f>
        <v>Miscellaneous Personnel Costs</v>
      </c>
      <c r="H40" s="89"/>
    </row>
    <row r="41" spans="1:44" ht="12.75">
      <c r="A41" s="197" t="s">
        <v>1030</v>
      </c>
      <c r="D41" s="32"/>
      <c r="F41" s="207"/>
      <c r="H41" s="89"/>
      <c r="I41" s="89"/>
      <c r="J41" s="89"/>
      <c r="K41" s="89"/>
      <c r="L41" s="89"/>
      <c r="M41" s="89"/>
      <c r="N41" s="89"/>
      <c r="O41" s="89"/>
      <c r="P41" s="89"/>
      <c r="Q41" s="89"/>
      <c r="R41" s="89"/>
      <c r="S41" s="89"/>
      <c r="T41" s="89"/>
      <c r="U41" s="89"/>
      <c r="V41" s="89"/>
      <c r="X41" s="29"/>
      <c r="Z41" s="89"/>
      <c r="AA41" s="89"/>
      <c r="AB41" s="89"/>
      <c r="AD41" s="89"/>
      <c r="AE41" s="26"/>
      <c r="AF41" s="89"/>
      <c r="AH41" s="29"/>
      <c r="AJ41" s="29"/>
      <c r="AL41" s="29"/>
      <c r="AN41" s="29"/>
      <c r="AR41" s="89">
        <f>'Data Input Sheets'!J859</f>
        <v>0</v>
      </c>
    </row>
    <row r="42" spans="1:8" ht="12.75">
      <c r="A42" s="197"/>
      <c r="H42" s="89"/>
    </row>
    <row r="43" spans="1:44" ht="13.5" thickBot="1">
      <c r="A43" s="120"/>
      <c r="B43" s="208" t="s">
        <v>853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0"/>
      <c r="AA43" s="120"/>
      <c r="AB43" s="120"/>
      <c r="AC43" s="120"/>
      <c r="AD43" s="120"/>
      <c r="AE43" s="120"/>
      <c r="AF43" s="120"/>
      <c r="AG43" s="120"/>
      <c r="AH43" s="120"/>
      <c r="AI43" s="120"/>
      <c r="AJ43" s="120"/>
      <c r="AK43" s="120"/>
      <c r="AL43" s="120"/>
      <c r="AM43" s="120"/>
      <c r="AN43" s="120"/>
      <c r="AO43" s="120"/>
      <c r="AP43" s="345">
        <f>SUM(AP15:AP39)</f>
        <v>0</v>
      </c>
      <c r="AQ43" s="120"/>
      <c r="AR43" s="75">
        <f>SUM(AR15:AR41)</f>
        <v>0</v>
      </c>
    </row>
    <row r="44" spans="1:44" ht="13.5" thickTop="1">
      <c r="A44" s="197"/>
      <c r="H44" s="89"/>
      <c r="AR44" s="230" t="s">
        <v>967</v>
      </c>
    </row>
    <row r="45" ht="12.75">
      <c r="H45" s="89"/>
    </row>
    <row r="46" ht="12.75">
      <c r="H46" s="89"/>
    </row>
    <row r="47" ht="12.75">
      <c r="H47" s="89"/>
    </row>
    <row r="48" ht="12.75">
      <c r="H48" s="89"/>
    </row>
  </sheetData>
  <sheetProtection/>
  <printOptions horizontalCentered="1"/>
  <pageMargins left="0.75" right="0.31" top="0.9" bottom="0.5" header="0.5" footer="0.17"/>
  <pageSetup fitToHeight="1" fitToWidth="1" horizontalDpi="300" verticalDpi="300" orientation="landscape" scale="54" r:id="rId1"/>
  <headerFooter alignWithMargins="0">
    <oddHeader>&amp;LSection 4&amp;R&amp;A</oddHeader>
    <oddFooter>&amp;C&amp;"Times New Roman,Regular"&amp;P&amp;RCopyright 2004.  American Ambulance Association.  All Rights Reserved.</oddFooter>
  </headerFooter>
</worksheet>
</file>

<file path=xl/worksheets/sheet26.xml><?xml version="1.0" encoding="utf-8"?>
<worksheet xmlns="http://schemas.openxmlformats.org/spreadsheetml/2006/main" xmlns:r="http://schemas.openxmlformats.org/officeDocument/2006/relationships">
  <sheetPr codeName="Sheet17">
    <pageSetUpPr fitToPage="1"/>
  </sheetPr>
  <dimension ref="A1:AS48"/>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8.7109375" style="4"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13.421875" style="4" customWidth="1"/>
    <col min="41" max="41" width="1.7109375" style="4" customWidth="1"/>
    <col min="42" max="42" width="8.00390625" style="4" bestFit="1" customWidth="1"/>
    <col min="43" max="43" width="1.7109375" style="4" customWidth="1"/>
    <col min="44" max="44" width="16.57421875" style="4" bestFit="1" customWidth="1"/>
    <col min="45" max="45" width="7.140625" style="4" customWidth="1"/>
    <col min="46" max="46" width="12.421875" style="4" customWidth="1"/>
    <col min="47" max="47" width="1.7109375" style="4" customWidth="1"/>
    <col min="48" max="48" width="14.57421875" style="4" customWidth="1"/>
    <col min="49" max="16384" width="9.140625" style="4" customWidth="1"/>
  </cols>
  <sheetData>
    <row r="1" spans="1:45"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3"/>
    </row>
    <row r="2" spans="1:45" ht="15.75">
      <c r="A2" s="1" t="s">
        <v>238</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23"/>
    </row>
    <row r="3" spans="1:45" ht="15.75">
      <c r="A3" s="1">
        <f>'Data Input Sheets'!L41</f>
        <v>2008</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3"/>
    </row>
    <row r="4" ht="15" customHeight="1">
      <c r="B4" s="5"/>
    </row>
    <row r="5" s="6" customFormat="1" ht="15" customHeight="1">
      <c r="B5" s="7"/>
    </row>
    <row r="6" spans="3:44"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596</v>
      </c>
      <c r="AO6" s="8"/>
      <c r="AP6" s="8" t="s">
        <v>969</v>
      </c>
      <c r="AQ6" s="8"/>
      <c r="AR6" s="8" t="s">
        <v>514</v>
      </c>
    </row>
    <row r="7" spans="3:44" ht="15" customHeight="1">
      <c r="C7" s="8"/>
      <c r="D7" s="8"/>
      <c r="E7" s="8"/>
      <c r="F7" s="8"/>
      <c r="G7" s="8"/>
      <c r="H7" s="8"/>
      <c r="I7" s="8"/>
      <c r="J7" s="8"/>
      <c r="K7" s="8"/>
      <c r="L7" s="8"/>
      <c r="M7" s="8"/>
      <c r="N7" s="8"/>
      <c r="O7" s="8"/>
      <c r="P7" s="8"/>
      <c r="Q7" s="8"/>
      <c r="R7" s="8"/>
      <c r="S7" s="8"/>
      <c r="T7" s="8"/>
      <c r="U7" s="8"/>
      <c r="V7" s="8" t="s">
        <v>654</v>
      </c>
      <c r="W7" s="8"/>
      <c r="X7" s="8"/>
      <c r="Y7" s="8"/>
      <c r="Z7" s="8"/>
      <c r="AA7" s="8"/>
      <c r="AB7" s="9"/>
      <c r="AC7" s="8"/>
      <c r="AD7" s="9"/>
      <c r="AE7" s="8"/>
      <c r="AF7" s="8"/>
      <c r="AG7" s="8"/>
      <c r="AH7" s="8"/>
      <c r="AI7" s="8"/>
      <c r="AJ7" s="8"/>
      <c r="AK7" s="8"/>
      <c r="AL7" s="9"/>
      <c r="AM7" s="8"/>
      <c r="AN7" s="8"/>
      <c r="AO7" s="8"/>
      <c r="AP7" s="8"/>
      <c r="AQ7" s="8"/>
      <c r="AR7" s="8"/>
    </row>
    <row r="8" spans="9:44"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10" t="s">
        <v>985</v>
      </c>
      <c r="AO8" s="8"/>
      <c r="AP8" s="8"/>
      <c r="AQ8" s="8"/>
      <c r="AR8" s="8"/>
    </row>
    <row r="9" spans="2:44"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c r="AG9" s="12"/>
      <c r="AH9" s="12" t="s">
        <v>853</v>
      </c>
      <c r="AI9" s="12"/>
      <c r="AJ9" s="12" t="s">
        <v>1014</v>
      </c>
      <c r="AK9" s="12"/>
      <c r="AL9" s="12" t="s">
        <v>853</v>
      </c>
      <c r="AM9" s="12"/>
      <c r="AN9" s="12" t="s">
        <v>1017</v>
      </c>
      <c r="AO9" s="12"/>
      <c r="AP9" s="12" t="s">
        <v>853</v>
      </c>
      <c r="AQ9" s="12"/>
      <c r="AR9" s="12" t="s">
        <v>853</v>
      </c>
    </row>
    <row r="10" spans="2:44"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965</v>
      </c>
      <c r="AG10" s="12"/>
      <c r="AH10" s="12" t="s">
        <v>897</v>
      </c>
      <c r="AI10" s="12"/>
      <c r="AJ10" s="12" t="s">
        <v>1015</v>
      </c>
      <c r="AK10" s="12"/>
      <c r="AL10" s="12" t="s">
        <v>898</v>
      </c>
      <c r="AM10" s="12"/>
      <c r="AN10" s="12" t="s">
        <v>1013</v>
      </c>
      <c r="AO10" s="12"/>
      <c r="AP10" s="12" t="s">
        <v>899</v>
      </c>
      <c r="AQ10" s="12"/>
      <c r="AR10" s="12" t="s">
        <v>900</v>
      </c>
    </row>
    <row r="11" spans="1:44" ht="15" customHeight="1">
      <c r="A11" s="17" t="s">
        <v>889</v>
      </c>
      <c r="B11" s="18"/>
      <c r="C11" s="12"/>
      <c r="D11" s="19" t="s">
        <v>893</v>
      </c>
      <c r="E11" s="15"/>
      <c r="F11" s="20">
        <v>1.5</v>
      </c>
      <c r="G11" s="12"/>
      <c r="H11" s="19" t="s">
        <v>983</v>
      </c>
      <c r="I11" s="12"/>
      <c r="J11" s="21">
        <f>'Data Input Sheets'!F547</f>
        <v>0</v>
      </c>
      <c r="K11" s="12"/>
      <c r="L11" s="22">
        <f>'Data Input Sheets'!F548</f>
        <v>0</v>
      </c>
      <c r="M11" s="12"/>
      <c r="N11" s="21">
        <f>'Data Input Sheets'!F549</f>
        <v>0</v>
      </c>
      <c r="O11" s="12"/>
      <c r="P11" s="21">
        <f>'Data Input Sheets'!F550</f>
        <v>0</v>
      </c>
      <c r="Q11" s="12"/>
      <c r="R11" s="22">
        <f>'Data Input Sheets'!F551</f>
        <v>0</v>
      </c>
      <c r="S11" s="12"/>
      <c r="T11" s="22">
        <f>'Data Input Sheets'!$F$552</f>
        <v>0</v>
      </c>
      <c r="U11" s="12"/>
      <c r="V11" s="21" t="s">
        <v>1009</v>
      </c>
      <c r="W11" s="12"/>
      <c r="X11" s="19" t="s">
        <v>657</v>
      </c>
      <c r="Y11" s="12"/>
      <c r="Z11" s="20">
        <f>'Data Input Sheets'!$F$822</f>
        <v>0</v>
      </c>
      <c r="AA11" s="12"/>
      <c r="AB11" s="20">
        <f>'Data Input Sheets'!$F$835</f>
        <v>0</v>
      </c>
      <c r="AC11" s="24"/>
      <c r="AD11" s="20">
        <f>'Data Input Sheets'!$F$827</f>
        <v>0</v>
      </c>
      <c r="AE11" s="12"/>
      <c r="AF11" s="25" t="s">
        <v>897</v>
      </c>
      <c r="AG11" s="12"/>
      <c r="AH11" s="19" t="s">
        <v>849</v>
      </c>
      <c r="AI11" s="12"/>
      <c r="AJ11" s="19" t="s">
        <v>1016</v>
      </c>
      <c r="AK11" s="12"/>
      <c r="AL11" s="19" t="s">
        <v>903</v>
      </c>
      <c r="AM11" s="12"/>
      <c r="AN11" s="19" t="s">
        <v>905</v>
      </c>
      <c r="AO11" s="12"/>
      <c r="AP11" s="19" t="s">
        <v>904</v>
      </c>
      <c r="AQ11" s="12"/>
      <c r="AR11" s="19" t="s">
        <v>905</v>
      </c>
    </row>
    <row r="12" spans="2:44"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 customHeight="1"/>
    <row r="14" ht="12.75">
      <c r="A14" s="205" t="s">
        <v>1001</v>
      </c>
    </row>
    <row r="15" spans="1:44" ht="12.75">
      <c r="A15" s="197" t="str">
        <f>'Data Input Sheets'!D718</f>
        <v>CEO/President/Executive/Chief 1</v>
      </c>
      <c r="D15" s="32">
        <f>ROUND('Data Input Sheets'!L763/(40*52),2)</f>
        <v>0</v>
      </c>
      <c r="F15" s="32">
        <f aca="true" t="shared" si="0" ref="F15:F24">ROUND(D15*1.5,2)</f>
        <v>0</v>
      </c>
      <c r="H15" s="206">
        <f>'Data Input Sheets'!L763</f>
        <v>0</v>
      </c>
      <c r="J15" s="206">
        <f aca="true" t="shared" si="1" ref="J15:J24">IF(H15&lt;87900,(ROUND($J$11*H15,0)),87900*$J$11)</f>
        <v>0</v>
      </c>
      <c r="K15" s="28"/>
      <c r="L15" s="206">
        <f aca="true" t="shared" si="2" ref="L15:L24">ROUND($L$11*H15,0)</f>
        <v>0</v>
      </c>
      <c r="M15" s="28"/>
      <c r="N15" s="206">
        <f aca="true" t="shared" si="3" ref="N15:N24">IF(H15&lt;7000,(ROUND(N$11*H15,0)),7000*$N$11)</f>
        <v>0</v>
      </c>
      <c r="O15" s="28"/>
      <c r="P15" s="206">
        <f aca="true" t="shared" si="4" ref="P15:P24">IF(H15&lt;7000,(ROUND(P$11*H15,0)),7000*$P$11)</f>
        <v>0</v>
      </c>
      <c r="Q15" s="28"/>
      <c r="R15" s="206">
        <f aca="true" t="shared" si="5" ref="R15:R24">ROUND(R$11*H15,0)</f>
        <v>0</v>
      </c>
      <c r="S15" s="28"/>
      <c r="T15" s="206">
        <f aca="true" t="shared" si="6" ref="T15:T24">ROUND(T$11*H15,0)</f>
        <v>0</v>
      </c>
      <c r="U15" s="28"/>
      <c r="V15" s="206">
        <f aca="true" t="shared" si="7" ref="V15:V24">SUM(J15:T15)</f>
        <v>0</v>
      </c>
      <c r="X15" s="317" t="s">
        <v>906</v>
      </c>
      <c r="Z15" s="206">
        <f>ROUND(H15*Z$11,0)</f>
        <v>0</v>
      </c>
      <c r="AB15" s="206">
        <f>ROUND(H15*AB$11,0)</f>
        <v>0</v>
      </c>
      <c r="AD15" s="206">
        <f aca="true" t="shared" si="8" ref="AD15:AD24">ROUND(H15*AD$11,0)</f>
        <v>0</v>
      </c>
      <c r="AE15" s="26"/>
      <c r="AF15" s="206">
        <f>'Data Input Sheets'!$L$848</f>
        <v>0</v>
      </c>
      <c r="AH15" s="206">
        <f aca="true" t="shared" si="9" ref="AH15:AH24">SUM(Z15:AF15)</f>
        <v>0</v>
      </c>
      <c r="AJ15" s="27" t="s">
        <v>906</v>
      </c>
      <c r="AL15" s="27" t="s">
        <v>906</v>
      </c>
      <c r="AN15" s="206">
        <f aca="true" t="shared" si="10" ref="AN15:AN24">H15+V15+AH15</f>
        <v>0</v>
      </c>
      <c r="AP15" s="346">
        <f>'Data Input Sheets'!L718</f>
        <v>0</v>
      </c>
      <c r="AR15" s="206">
        <f aca="true" t="shared" si="11" ref="AR15:AR24">ROUND(AN15*AP15,0)</f>
        <v>0</v>
      </c>
    </row>
    <row r="16" spans="1:44" ht="12.75">
      <c r="A16" s="197" t="str">
        <f>'Data Input Sheets'!D719</f>
        <v>Vice President 1</v>
      </c>
      <c r="D16" s="32">
        <f>ROUND('Data Input Sheets'!L764/(40*52),2)</f>
        <v>0</v>
      </c>
      <c r="F16" s="32">
        <f t="shared" si="0"/>
        <v>0</v>
      </c>
      <c r="H16" s="89">
        <f>'Data Input Sheets'!L764</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317" t="s">
        <v>906</v>
      </c>
      <c r="Z16" s="89">
        <f aca="true" t="shared" si="12" ref="Z16:Z24">ROUND(H16*Z$11,0)</f>
        <v>0</v>
      </c>
      <c r="AB16" s="89">
        <f aca="true" t="shared" si="13" ref="AB16:AB24">ROUND(H16*AB$11,0)</f>
        <v>0</v>
      </c>
      <c r="AD16" s="89">
        <f t="shared" si="8"/>
        <v>0</v>
      </c>
      <c r="AE16" s="26"/>
      <c r="AF16" s="89">
        <f>'Data Input Sheets'!$L$848</f>
        <v>0</v>
      </c>
      <c r="AH16" s="89">
        <f t="shared" si="9"/>
        <v>0</v>
      </c>
      <c r="AJ16" s="27" t="s">
        <v>906</v>
      </c>
      <c r="AL16" s="27" t="s">
        <v>906</v>
      </c>
      <c r="AN16" s="89">
        <f t="shared" si="10"/>
        <v>0</v>
      </c>
      <c r="AP16" s="346">
        <f>'Data Input Sheets'!L719</f>
        <v>0</v>
      </c>
      <c r="AR16" s="89">
        <f t="shared" si="11"/>
        <v>0</v>
      </c>
    </row>
    <row r="17" spans="1:44" ht="12.75">
      <c r="A17" s="197" t="str">
        <f>'Data Input Sheets'!D720</f>
        <v>Vice President 2</v>
      </c>
      <c r="D17" s="32">
        <f>ROUND('Data Input Sheets'!L765/(40*52),2)</f>
        <v>0</v>
      </c>
      <c r="F17" s="32">
        <f t="shared" si="0"/>
        <v>0</v>
      </c>
      <c r="H17" s="89">
        <f>'Data Input Sheets'!L765</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317" t="s">
        <v>906</v>
      </c>
      <c r="Z17" s="89">
        <f t="shared" si="12"/>
        <v>0</v>
      </c>
      <c r="AB17" s="89">
        <f t="shared" si="13"/>
        <v>0</v>
      </c>
      <c r="AD17" s="89">
        <f t="shared" si="8"/>
        <v>0</v>
      </c>
      <c r="AE17" s="26"/>
      <c r="AF17" s="89">
        <f>'Data Input Sheets'!$L$848</f>
        <v>0</v>
      </c>
      <c r="AH17" s="89">
        <f t="shared" si="9"/>
        <v>0</v>
      </c>
      <c r="AJ17" s="27" t="s">
        <v>906</v>
      </c>
      <c r="AL17" s="27" t="s">
        <v>906</v>
      </c>
      <c r="AN17" s="89">
        <f t="shared" si="10"/>
        <v>0</v>
      </c>
      <c r="AP17" s="346">
        <f>'Data Input Sheets'!L720</f>
        <v>0</v>
      </c>
      <c r="AR17" s="89">
        <f t="shared" si="11"/>
        <v>0</v>
      </c>
    </row>
    <row r="18" spans="1:44" ht="12.75">
      <c r="A18" s="197" t="str">
        <f>'Data Input Sheets'!D721</f>
        <v>General Manager 1</v>
      </c>
      <c r="D18" s="32">
        <f>ROUND('Data Input Sheets'!L766/(40*52),2)</f>
        <v>0</v>
      </c>
      <c r="F18" s="32">
        <f t="shared" si="0"/>
        <v>0</v>
      </c>
      <c r="H18" s="89">
        <f>'Data Input Sheets'!L766</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317" t="s">
        <v>906</v>
      </c>
      <c r="Z18" s="89">
        <f t="shared" si="12"/>
        <v>0</v>
      </c>
      <c r="AB18" s="89">
        <f t="shared" si="13"/>
        <v>0</v>
      </c>
      <c r="AD18" s="89">
        <f t="shared" si="8"/>
        <v>0</v>
      </c>
      <c r="AE18" s="26"/>
      <c r="AF18" s="89">
        <f>'Data Input Sheets'!$L$848</f>
        <v>0</v>
      </c>
      <c r="AH18" s="89">
        <f t="shared" si="9"/>
        <v>0</v>
      </c>
      <c r="AJ18" s="27" t="s">
        <v>906</v>
      </c>
      <c r="AL18" s="27" t="s">
        <v>906</v>
      </c>
      <c r="AN18" s="89">
        <f t="shared" si="10"/>
        <v>0</v>
      </c>
      <c r="AP18" s="346">
        <f>'Data Input Sheets'!L721</f>
        <v>0</v>
      </c>
      <c r="AR18" s="89">
        <f t="shared" si="11"/>
        <v>0</v>
      </c>
    </row>
    <row r="19" spans="1:44" ht="12.75">
      <c r="A19" s="197" t="str">
        <f>'Data Input Sheets'!D722</f>
        <v>Manager 1</v>
      </c>
      <c r="D19" s="32">
        <f>ROUND('Data Input Sheets'!L767/(40*52),2)</f>
        <v>0</v>
      </c>
      <c r="F19" s="32">
        <f t="shared" si="0"/>
        <v>0</v>
      </c>
      <c r="H19" s="89">
        <f>'Data Input Sheets'!L767</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317" t="s">
        <v>906</v>
      </c>
      <c r="Z19" s="89">
        <f t="shared" si="12"/>
        <v>0</v>
      </c>
      <c r="AB19" s="89">
        <f t="shared" si="13"/>
        <v>0</v>
      </c>
      <c r="AD19" s="89">
        <f t="shared" si="8"/>
        <v>0</v>
      </c>
      <c r="AE19" s="26"/>
      <c r="AF19" s="89">
        <f>'Data Input Sheets'!$L$848</f>
        <v>0</v>
      </c>
      <c r="AH19" s="89">
        <f t="shared" si="9"/>
        <v>0</v>
      </c>
      <c r="AJ19" s="27" t="s">
        <v>906</v>
      </c>
      <c r="AL19" s="27" t="s">
        <v>906</v>
      </c>
      <c r="AN19" s="89">
        <f t="shared" si="10"/>
        <v>0</v>
      </c>
      <c r="AP19" s="346">
        <f>'Data Input Sheets'!L722</f>
        <v>0</v>
      </c>
      <c r="AR19" s="89">
        <f t="shared" si="11"/>
        <v>0</v>
      </c>
    </row>
    <row r="20" spans="1:44" ht="12.75">
      <c r="A20" s="197" t="str">
        <f>'Data Input Sheets'!D723</f>
        <v>Manager 2</v>
      </c>
      <c r="D20" s="32">
        <f>ROUND('Data Input Sheets'!L768/(40*52),2)</f>
        <v>0</v>
      </c>
      <c r="F20" s="32">
        <f t="shared" si="0"/>
        <v>0</v>
      </c>
      <c r="H20" s="89">
        <f>'Data Input Sheets'!L768</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317" t="s">
        <v>906</v>
      </c>
      <c r="Z20" s="89">
        <f t="shared" si="12"/>
        <v>0</v>
      </c>
      <c r="AB20" s="89">
        <f t="shared" si="13"/>
        <v>0</v>
      </c>
      <c r="AD20" s="89">
        <f t="shared" si="8"/>
        <v>0</v>
      </c>
      <c r="AE20" s="26"/>
      <c r="AF20" s="89">
        <f>'Data Input Sheets'!$L$848</f>
        <v>0</v>
      </c>
      <c r="AH20" s="89">
        <f t="shared" si="9"/>
        <v>0</v>
      </c>
      <c r="AJ20" s="27" t="s">
        <v>906</v>
      </c>
      <c r="AL20" s="27" t="s">
        <v>906</v>
      </c>
      <c r="AN20" s="89">
        <f t="shared" si="10"/>
        <v>0</v>
      </c>
      <c r="AP20" s="346">
        <f>'Data Input Sheets'!L723</f>
        <v>0</v>
      </c>
      <c r="AR20" s="89">
        <f t="shared" si="11"/>
        <v>0</v>
      </c>
    </row>
    <row r="21" spans="1:44" ht="12.75">
      <c r="A21" s="197" t="str">
        <f>'Data Input Sheets'!D724</f>
        <v>Manager 3</v>
      </c>
      <c r="D21" s="32">
        <f>ROUND('Data Input Sheets'!L769/(40*52),2)</f>
        <v>0</v>
      </c>
      <c r="F21" s="32">
        <f t="shared" si="0"/>
        <v>0</v>
      </c>
      <c r="H21" s="89">
        <f>'Data Input Sheets'!L769</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317" t="s">
        <v>906</v>
      </c>
      <c r="Z21" s="89">
        <f t="shared" si="12"/>
        <v>0</v>
      </c>
      <c r="AB21" s="89">
        <f t="shared" si="13"/>
        <v>0</v>
      </c>
      <c r="AD21" s="89">
        <f t="shared" si="8"/>
        <v>0</v>
      </c>
      <c r="AE21" s="26"/>
      <c r="AF21" s="89">
        <f>'Data Input Sheets'!$L$848</f>
        <v>0</v>
      </c>
      <c r="AH21" s="89">
        <f t="shared" si="9"/>
        <v>0</v>
      </c>
      <c r="AJ21" s="27" t="s">
        <v>906</v>
      </c>
      <c r="AL21" s="27" t="s">
        <v>906</v>
      </c>
      <c r="AN21" s="89">
        <f t="shared" si="10"/>
        <v>0</v>
      </c>
      <c r="AP21" s="346">
        <f>'Data Input Sheets'!L724</f>
        <v>0</v>
      </c>
      <c r="AR21" s="89">
        <f t="shared" si="11"/>
        <v>0</v>
      </c>
    </row>
    <row r="22" spans="1:44" ht="12.75">
      <c r="A22" s="197" t="str">
        <f>'Data Input Sheets'!D725</f>
        <v>Director 1</v>
      </c>
      <c r="D22" s="32">
        <f>ROUND('Data Input Sheets'!L770/(40*52),2)</f>
        <v>0</v>
      </c>
      <c r="F22" s="32">
        <f t="shared" si="0"/>
        <v>0</v>
      </c>
      <c r="H22" s="89">
        <f>'Data Input Sheets'!L770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317" t="s">
        <v>906</v>
      </c>
      <c r="Z22" s="89">
        <f t="shared" si="12"/>
        <v>0</v>
      </c>
      <c r="AB22" s="89">
        <f t="shared" si="13"/>
        <v>0</v>
      </c>
      <c r="AD22" s="89">
        <f t="shared" si="8"/>
        <v>0</v>
      </c>
      <c r="AE22" s="26"/>
      <c r="AF22" s="89">
        <f>'Data Input Sheets'!$L$848</f>
        <v>0</v>
      </c>
      <c r="AH22" s="89">
        <f t="shared" si="9"/>
        <v>0</v>
      </c>
      <c r="AJ22" s="27" t="s">
        <v>906</v>
      </c>
      <c r="AL22" s="27" t="s">
        <v>906</v>
      </c>
      <c r="AN22" s="89">
        <f t="shared" si="10"/>
        <v>0</v>
      </c>
      <c r="AP22" s="346">
        <f>'Data Input Sheets'!L725</f>
        <v>0</v>
      </c>
      <c r="AR22" s="89">
        <f t="shared" si="11"/>
        <v>0</v>
      </c>
    </row>
    <row r="23" spans="1:44" ht="12.75">
      <c r="A23" s="197" t="str">
        <f>'Data Input Sheets'!D726</f>
        <v>Director 2</v>
      </c>
      <c r="D23" s="32">
        <f>ROUND('Data Input Sheets'!L771/(40*52),2)</f>
        <v>0</v>
      </c>
      <c r="F23" s="32">
        <f t="shared" si="0"/>
        <v>0</v>
      </c>
      <c r="H23" s="89">
        <f>'Data Input Sheets'!L771</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317" t="s">
        <v>906</v>
      </c>
      <c r="Z23" s="89">
        <f t="shared" si="12"/>
        <v>0</v>
      </c>
      <c r="AB23" s="89">
        <f t="shared" si="13"/>
        <v>0</v>
      </c>
      <c r="AD23" s="89">
        <f t="shared" si="8"/>
        <v>0</v>
      </c>
      <c r="AE23" s="26"/>
      <c r="AF23" s="89">
        <f>'Data Input Sheets'!$L$848</f>
        <v>0</v>
      </c>
      <c r="AH23" s="89">
        <f t="shared" si="9"/>
        <v>0</v>
      </c>
      <c r="AJ23" s="27" t="s">
        <v>906</v>
      </c>
      <c r="AL23" s="27" t="s">
        <v>906</v>
      </c>
      <c r="AN23" s="89">
        <f t="shared" si="10"/>
        <v>0</v>
      </c>
      <c r="AP23" s="346">
        <f>'Data Input Sheets'!L726</f>
        <v>0</v>
      </c>
      <c r="AR23" s="89">
        <f t="shared" si="11"/>
        <v>0</v>
      </c>
    </row>
    <row r="24" spans="1:44" ht="12.75">
      <c r="A24" s="197" t="str">
        <f>'Data Input Sheets'!D727</f>
        <v>Director 3</v>
      </c>
      <c r="D24" s="32">
        <f>ROUND('Data Input Sheets'!L772/(40*52),2)</f>
        <v>0</v>
      </c>
      <c r="F24" s="32">
        <f t="shared" si="0"/>
        <v>0</v>
      </c>
      <c r="H24" s="89">
        <f>'Data Input Sheets'!L772</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317" t="s">
        <v>906</v>
      </c>
      <c r="Z24" s="89">
        <f t="shared" si="12"/>
        <v>0</v>
      </c>
      <c r="AB24" s="89">
        <f t="shared" si="13"/>
        <v>0</v>
      </c>
      <c r="AD24" s="89">
        <f t="shared" si="8"/>
        <v>0</v>
      </c>
      <c r="AE24" s="26"/>
      <c r="AF24" s="89">
        <f>'Data Input Sheets'!$L$848</f>
        <v>0</v>
      </c>
      <c r="AH24" s="89">
        <f t="shared" si="9"/>
        <v>0</v>
      </c>
      <c r="AJ24" s="27" t="s">
        <v>906</v>
      </c>
      <c r="AL24" s="27" t="s">
        <v>906</v>
      </c>
      <c r="AN24" s="89">
        <f t="shared" si="10"/>
        <v>0</v>
      </c>
      <c r="AP24" s="346">
        <f>'Data Input Sheets'!L727</f>
        <v>0</v>
      </c>
      <c r="AR24" s="89">
        <f t="shared" si="11"/>
        <v>0</v>
      </c>
    </row>
    <row r="25" spans="1:42" ht="12.75">
      <c r="A25" s="204"/>
      <c r="X25" s="6"/>
      <c r="AP25" s="346"/>
    </row>
    <row r="26" spans="1:42" ht="12.75">
      <c r="A26" s="205" t="s">
        <v>1002</v>
      </c>
      <c r="X26" s="6"/>
      <c r="AP26" s="346"/>
    </row>
    <row r="27" spans="1:44" ht="12.75">
      <c r="A27" s="197" t="str">
        <f>'Data Input Sheets'!D777</f>
        <v>Clerk 1</v>
      </c>
      <c r="D27" s="32">
        <f>'Data Input Sheets'!L777</f>
        <v>0</v>
      </c>
      <c r="F27" s="32">
        <f aca="true" t="shared" si="14" ref="F27:F38">ROUND(D27*1.5,2)</f>
        <v>0</v>
      </c>
      <c r="H27" s="206">
        <f>ROUND((D27*'Data Input Sheets'!F803*52)+('Schedule G-4'!F27*'Data Input Sheets'!H803*52),0)</f>
        <v>0</v>
      </c>
      <c r="J27" s="206">
        <f aca="true" t="shared" si="15" ref="J27:J38">IF(H27&lt;87900,(ROUND($J$11*H27,0)),87900*$J$11)</f>
        <v>0</v>
      </c>
      <c r="K27" s="28"/>
      <c r="L27" s="206">
        <f aca="true" t="shared" si="16" ref="L27:L38">ROUND($L$11*H27,0)</f>
        <v>0</v>
      </c>
      <c r="M27" s="28"/>
      <c r="N27" s="206">
        <f aca="true" t="shared" si="17" ref="N27:N38">IF(H27&lt;7000,(ROUND(N$11*H27,0)),7000*$N$11)</f>
        <v>0</v>
      </c>
      <c r="O27" s="28"/>
      <c r="P27" s="206">
        <f aca="true" t="shared" si="18" ref="P27:P38">IF(H27&lt;7000,(ROUND(P$11*H27,0)),7000*$P$11)</f>
        <v>0</v>
      </c>
      <c r="Q27" s="28"/>
      <c r="R27" s="206">
        <f aca="true" t="shared" si="19" ref="R27:R38">ROUND(R$11*H27,0)</f>
        <v>0</v>
      </c>
      <c r="S27" s="28"/>
      <c r="T27" s="206">
        <f aca="true" t="shared" si="20" ref="T27:T38">ROUND(T$11*H27,0)</f>
        <v>0</v>
      </c>
      <c r="U27" s="28"/>
      <c r="V27" s="206">
        <f aca="true" t="shared" si="21" ref="V27:V38">SUM(J27:T27)</f>
        <v>0</v>
      </c>
      <c r="X27" s="317" t="s">
        <v>906</v>
      </c>
      <c r="Z27" s="206">
        <f aca="true" t="shared" si="22" ref="Z27:Z38">ROUND(H27*Z$11,0)</f>
        <v>0</v>
      </c>
      <c r="AA27" s="89"/>
      <c r="AB27" s="206">
        <f aca="true" t="shared" si="23" ref="AB27:AB38">ROUND(H27*AB$11,0)</f>
        <v>0</v>
      </c>
      <c r="AD27" s="206">
        <f aca="true" t="shared" si="24" ref="AD27:AD38">ROUND(H27*AD$11,0)</f>
        <v>0</v>
      </c>
      <c r="AE27" s="26"/>
      <c r="AF27" s="206">
        <f>'Data Input Sheets'!$L$848</f>
        <v>0</v>
      </c>
      <c r="AH27" s="206">
        <f aca="true" t="shared" si="25" ref="AH27:AH38">SUM(Z27:AF27)</f>
        <v>0</v>
      </c>
      <c r="AJ27" s="27" t="s">
        <v>906</v>
      </c>
      <c r="AL27" s="27" t="s">
        <v>906</v>
      </c>
      <c r="AN27" s="206">
        <f aca="true" t="shared" si="26" ref="AN27:AN38">H27+V27+AH27</f>
        <v>0</v>
      </c>
      <c r="AP27" s="346">
        <f>'Data Input Sheets'!L743</f>
        <v>0</v>
      </c>
      <c r="AR27" s="206">
        <f aca="true" t="shared" si="27" ref="AR27:AR38">ROUND(AN27*AP27,0)</f>
        <v>0</v>
      </c>
    </row>
    <row r="28" spans="1:44" ht="12.75">
      <c r="A28" s="197" t="str">
        <f>'Data Input Sheets'!D778</f>
        <v>Clerk 2</v>
      </c>
      <c r="D28" s="32">
        <f>'Data Input Sheets'!L778</f>
        <v>0</v>
      </c>
      <c r="F28" s="32">
        <f t="shared" si="14"/>
        <v>0</v>
      </c>
      <c r="H28" s="89">
        <f>ROUND((D28*'Data Input Sheets'!F804*52)+('Schedule G-4'!F28*'Data Input Sheets'!H804*52),0)</f>
        <v>0</v>
      </c>
      <c r="J28" s="89">
        <f t="shared" si="15"/>
        <v>0</v>
      </c>
      <c r="K28" s="28"/>
      <c r="L28" s="89">
        <f t="shared" si="16"/>
        <v>0</v>
      </c>
      <c r="M28" s="28"/>
      <c r="N28" s="89">
        <f t="shared" si="17"/>
        <v>0</v>
      </c>
      <c r="O28" s="28"/>
      <c r="P28" s="89">
        <f t="shared" si="18"/>
        <v>0</v>
      </c>
      <c r="Q28" s="28"/>
      <c r="R28" s="89">
        <f t="shared" si="19"/>
        <v>0</v>
      </c>
      <c r="S28" s="28"/>
      <c r="T28" s="89">
        <f t="shared" si="20"/>
        <v>0</v>
      </c>
      <c r="U28" s="28"/>
      <c r="V28" s="89">
        <f t="shared" si="21"/>
        <v>0</v>
      </c>
      <c r="X28" s="318" t="s">
        <v>906</v>
      </c>
      <c r="Z28" s="89">
        <f t="shared" si="22"/>
        <v>0</v>
      </c>
      <c r="AA28" s="89"/>
      <c r="AB28" s="89">
        <f t="shared" si="23"/>
        <v>0</v>
      </c>
      <c r="AD28" s="89">
        <f t="shared" si="24"/>
        <v>0</v>
      </c>
      <c r="AE28" s="26"/>
      <c r="AF28" s="89">
        <f>'Data Input Sheets'!$L$848</f>
        <v>0</v>
      </c>
      <c r="AH28" s="89">
        <f t="shared" si="25"/>
        <v>0</v>
      </c>
      <c r="AJ28" s="27" t="s">
        <v>906</v>
      </c>
      <c r="AL28" s="27" t="s">
        <v>906</v>
      </c>
      <c r="AN28" s="89">
        <f t="shared" si="26"/>
        <v>0</v>
      </c>
      <c r="AP28" s="346">
        <f>'Data Input Sheets'!L744</f>
        <v>0</v>
      </c>
      <c r="AR28" s="89">
        <f t="shared" si="27"/>
        <v>0</v>
      </c>
    </row>
    <row r="29" spans="1:44" ht="12.75">
      <c r="A29" s="197" t="str">
        <f>'Data Input Sheets'!D779</f>
        <v>Clerk 3</v>
      </c>
      <c r="D29" s="32">
        <f>'Data Input Sheets'!L779</f>
        <v>0</v>
      </c>
      <c r="F29" s="32">
        <f t="shared" si="14"/>
        <v>0</v>
      </c>
      <c r="H29" s="89">
        <f>ROUND((D29*'Data Input Sheets'!F805*52)+('Schedule G-4'!F29*'Data Input Sheets'!H805*52),0)</f>
        <v>0</v>
      </c>
      <c r="J29" s="89">
        <f t="shared" si="15"/>
        <v>0</v>
      </c>
      <c r="K29" s="28"/>
      <c r="L29" s="89">
        <f t="shared" si="16"/>
        <v>0</v>
      </c>
      <c r="M29" s="28"/>
      <c r="N29" s="89">
        <f t="shared" si="17"/>
        <v>0</v>
      </c>
      <c r="O29" s="28"/>
      <c r="P29" s="89">
        <f t="shared" si="18"/>
        <v>0</v>
      </c>
      <c r="Q29" s="28"/>
      <c r="R29" s="89">
        <f t="shared" si="19"/>
        <v>0</v>
      </c>
      <c r="S29" s="28"/>
      <c r="T29" s="89">
        <f t="shared" si="20"/>
        <v>0</v>
      </c>
      <c r="U29" s="28"/>
      <c r="V29" s="89">
        <f t="shared" si="21"/>
        <v>0</v>
      </c>
      <c r="X29" s="318" t="s">
        <v>906</v>
      </c>
      <c r="Z29" s="89">
        <f t="shared" si="22"/>
        <v>0</v>
      </c>
      <c r="AA29" s="89"/>
      <c r="AB29" s="89">
        <f t="shared" si="23"/>
        <v>0</v>
      </c>
      <c r="AD29" s="89">
        <f t="shared" si="24"/>
        <v>0</v>
      </c>
      <c r="AE29" s="26"/>
      <c r="AF29" s="89">
        <f>'Data Input Sheets'!$L$848</f>
        <v>0</v>
      </c>
      <c r="AH29" s="89">
        <f t="shared" si="25"/>
        <v>0</v>
      </c>
      <c r="AJ29" s="27" t="s">
        <v>906</v>
      </c>
      <c r="AL29" s="27" t="s">
        <v>906</v>
      </c>
      <c r="AN29" s="89">
        <f t="shared" si="26"/>
        <v>0</v>
      </c>
      <c r="AP29" s="346">
        <f>'Data Input Sheets'!L745</f>
        <v>0</v>
      </c>
      <c r="AR29" s="89">
        <f t="shared" si="27"/>
        <v>0</v>
      </c>
    </row>
    <row r="30" spans="1:44" ht="12.75">
      <c r="A30" s="197" t="str">
        <f>'Data Input Sheets'!D780</f>
        <v>Clerk 4</v>
      </c>
      <c r="D30" s="32">
        <f>'Data Input Sheets'!L780</f>
        <v>0</v>
      </c>
      <c r="F30" s="32">
        <f t="shared" si="14"/>
        <v>0</v>
      </c>
      <c r="H30" s="89">
        <f>ROUND((D30*'Data Input Sheets'!F806*52)+('Schedule G-4'!F30*'Data Input Sheets'!H806*52),0)</f>
        <v>0</v>
      </c>
      <c r="J30" s="89">
        <f t="shared" si="15"/>
        <v>0</v>
      </c>
      <c r="K30" s="28"/>
      <c r="L30" s="89">
        <f t="shared" si="16"/>
        <v>0</v>
      </c>
      <c r="M30" s="28"/>
      <c r="N30" s="89">
        <f t="shared" si="17"/>
        <v>0</v>
      </c>
      <c r="O30" s="28"/>
      <c r="P30" s="89">
        <f t="shared" si="18"/>
        <v>0</v>
      </c>
      <c r="Q30" s="28"/>
      <c r="R30" s="89">
        <f t="shared" si="19"/>
        <v>0</v>
      </c>
      <c r="S30" s="28"/>
      <c r="T30" s="89">
        <f t="shared" si="20"/>
        <v>0</v>
      </c>
      <c r="U30" s="28"/>
      <c r="V30" s="89">
        <f t="shared" si="21"/>
        <v>0</v>
      </c>
      <c r="X30" s="318" t="s">
        <v>906</v>
      </c>
      <c r="Z30" s="89">
        <f t="shared" si="22"/>
        <v>0</v>
      </c>
      <c r="AA30" s="89"/>
      <c r="AB30" s="89">
        <f t="shared" si="23"/>
        <v>0</v>
      </c>
      <c r="AD30" s="89">
        <f t="shared" si="24"/>
        <v>0</v>
      </c>
      <c r="AE30" s="26"/>
      <c r="AF30" s="89">
        <f>'Data Input Sheets'!$L$848</f>
        <v>0</v>
      </c>
      <c r="AH30" s="89">
        <f t="shared" si="25"/>
        <v>0</v>
      </c>
      <c r="AJ30" s="27" t="s">
        <v>906</v>
      </c>
      <c r="AL30" s="27" t="s">
        <v>906</v>
      </c>
      <c r="AN30" s="89">
        <f t="shared" si="26"/>
        <v>0</v>
      </c>
      <c r="AP30" s="346">
        <f>'Data Input Sheets'!L746</f>
        <v>0</v>
      </c>
      <c r="AR30" s="89">
        <f t="shared" si="27"/>
        <v>0</v>
      </c>
    </row>
    <row r="31" spans="1:44" ht="12.75">
      <c r="A31" s="197" t="str">
        <f>'Data Input Sheets'!D781</f>
        <v>Clerk 5</v>
      </c>
      <c r="D31" s="32">
        <f>'Data Input Sheets'!L781</f>
        <v>0</v>
      </c>
      <c r="F31" s="32">
        <f t="shared" si="14"/>
        <v>0</v>
      </c>
      <c r="H31" s="89">
        <f>ROUND((D31*'Data Input Sheets'!F807*52)+('Schedule G-4'!F31*'Data Input Sheets'!H807*52),0)</f>
        <v>0</v>
      </c>
      <c r="J31" s="89">
        <f t="shared" si="15"/>
        <v>0</v>
      </c>
      <c r="K31" s="28"/>
      <c r="L31" s="89">
        <f t="shared" si="16"/>
        <v>0</v>
      </c>
      <c r="M31" s="28"/>
      <c r="N31" s="89">
        <f t="shared" si="17"/>
        <v>0</v>
      </c>
      <c r="O31" s="28"/>
      <c r="P31" s="89">
        <f t="shared" si="18"/>
        <v>0</v>
      </c>
      <c r="Q31" s="28"/>
      <c r="R31" s="89">
        <f t="shared" si="19"/>
        <v>0</v>
      </c>
      <c r="S31" s="28"/>
      <c r="T31" s="89">
        <f t="shared" si="20"/>
        <v>0</v>
      </c>
      <c r="U31" s="28"/>
      <c r="V31" s="89">
        <f t="shared" si="21"/>
        <v>0</v>
      </c>
      <c r="X31" s="318" t="s">
        <v>906</v>
      </c>
      <c r="Z31" s="89">
        <f t="shared" si="22"/>
        <v>0</v>
      </c>
      <c r="AA31" s="89"/>
      <c r="AB31" s="89">
        <f t="shared" si="23"/>
        <v>0</v>
      </c>
      <c r="AD31" s="89">
        <f t="shared" si="24"/>
        <v>0</v>
      </c>
      <c r="AE31" s="26"/>
      <c r="AF31" s="89">
        <f>'Data Input Sheets'!$L$848</f>
        <v>0</v>
      </c>
      <c r="AH31" s="89">
        <f t="shared" si="25"/>
        <v>0</v>
      </c>
      <c r="AJ31" s="27" t="s">
        <v>906</v>
      </c>
      <c r="AL31" s="27" t="s">
        <v>906</v>
      </c>
      <c r="AN31" s="89">
        <f t="shared" si="26"/>
        <v>0</v>
      </c>
      <c r="AP31" s="346">
        <f>'Data Input Sheets'!L747</f>
        <v>0</v>
      </c>
      <c r="AR31" s="89">
        <f t="shared" si="27"/>
        <v>0</v>
      </c>
    </row>
    <row r="32" spans="1:44" ht="12.75">
      <c r="A32" s="197" t="str">
        <f>'Data Input Sheets'!D782</f>
        <v>Clerk 6</v>
      </c>
      <c r="D32" s="32">
        <f>'Data Input Sheets'!L782</f>
        <v>0</v>
      </c>
      <c r="F32" s="32">
        <f t="shared" si="14"/>
        <v>0</v>
      </c>
      <c r="H32" s="89">
        <f>ROUND((D32*'Data Input Sheets'!F808*52)+('Schedule G-4'!F32*'Data Input Sheets'!H808*52),0)</f>
        <v>0</v>
      </c>
      <c r="J32" s="89">
        <f t="shared" si="15"/>
        <v>0</v>
      </c>
      <c r="K32" s="28"/>
      <c r="L32" s="89">
        <f t="shared" si="16"/>
        <v>0</v>
      </c>
      <c r="M32" s="28"/>
      <c r="N32" s="89">
        <f t="shared" si="17"/>
        <v>0</v>
      </c>
      <c r="O32" s="28"/>
      <c r="P32" s="89">
        <f t="shared" si="18"/>
        <v>0</v>
      </c>
      <c r="Q32" s="28"/>
      <c r="R32" s="89">
        <f t="shared" si="19"/>
        <v>0</v>
      </c>
      <c r="S32" s="28"/>
      <c r="T32" s="89">
        <f t="shared" si="20"/>
        <v>0</v>
      </c>
      <c r="U32" s="28"/>
      <c r="V32" s="89">
        <f t="shared" si="21"/>
        <v>0</v>
      </c>
      <c r="X32" s="318" t="s">
        <v>906</v>
      </c>
      <c r="Z32" s="89">
        <f t="shared" si="22"/>
        <v>0</v>
      </c>
      <c r="AA32" s="89"/>
      <c r="AB32" s="89">
        <f t="shared" si="23"/>
        <v>0</v>
      </c>
      <c r="AD32" s="89">
        <f t="shared" si="24"/>
        <v>0</v>
      </c>
      <c r="AE32" s="26"/>
      <c r="AF32" s="89">
        <f>'Data Input Sheets'!$L$848</f>
        <v>0</v>
      </c>
      <c r="AH32" s="89">
        <f t="shared" si="25"/>
        <v>0</v>
      </c>
      <c r="AJ32" s="27" t="s">
        <v>906</v>
      </c>
      <c r="AL32" s="27" t="s">
        <v>906</v>
      </c>
      <c r="AN32" s="89">
        <f t="shared" si="26"/>
        <v>0</v>
      </c>
      <c r="AP32" s="346">
        <f>'Data Input Sheets'!L748</f>
        <v>0</v>
      </c>
      <c r="AR32" s="89">
        <f t="shared" si="27"/>
        <v>0</v>
      </c>
    </row>
    <row r="33" spans="1:44" ht="12.75">
      <c r="A33" s="197" t="str">
        <f>'Data Input Sheets'!D783</f>
        <v>Administrative Assistant 1</v>
      </c>
      <c r="D33" s="32">
        <f>'Data Input Sheets'!L783</f>
        <v>0</v>
      </c>
      <c r="F33" s="32">
        <f t="shared" si="14"/>
        <v>0</v>
      </c>
      <c r="H33" s="89">
        <f>ROUND((D33*'Data Input Sheets'!F809*52)+('Schedule G-4'!F33*'Data Input Sheets'!H809*52),0)</f>
        <v>0</v>
      </c>
      <c r="J33" s="89">
        <f t="shared" si="15"/>
        <v>0</v>
      </c>
      <c r="K33" s="28"/>
      <c r="L33" s="89">
        <f t="shared" si="16"/>
        <v>0</v>
      </c>
      <c r="M33" s="28"/>
      <c r="N33" s="89">
        <f t="shared" si="17"/>
        <v>0</v>
      </c>
      <c r="O33" s="28"/>
      <c r="P33" s="89">
        <f t="shared" si="18"/>
        <v>0</v>
      </c>
      <c r="Q33" s="28"/>
      <c r="R33" s="89">
        <f t="shared" si="19"/>
        <v>0</v>
      </c>
      <c r="S33" s="28"/>
      <c r="T33" s="89">
        <f t="shared" si="20"/>
        <v>0</v>
      </c>
      <c r="U33" s="28"/>
      <c r="V33" s="89">
        <f t="shared" si="21"/>
        <v>0</v>
      </c>
      <c r="X33" s="318" t="s">
        <v>906</v>
      </c>
      <c r="Z33" s="89">
        <f t="shared" si="22"/>
        <v>0</v>
      </c>
      <c r="AA33" s="89"/>
      <c r="AB33" s="89">
        <f t="shared" si="23"/>
        <v>0</v>
      </c>
      <c r="AD33" s="89">
        <f t="shared" si="24"/>
        <v>0</v>
      </c>
      <c r="AE33" s="26"/>
      <c r="AF33" s="89">
        <f>'Data Input Sheets'!$L$848</f>
        <v>0</v>
      </c>
      <c r="AH33" s="89">
        <f t="shared" si="25"/>
        <v>0</v>
      </c>
      <c r="AJ33" s="27" t="s">
        <v>906</v>
      </c>
      <c r="AL33" s="27" t="s">
        <v>906</v>
      </c>
      <c r="AN33" s="89">
        <f t="shared" si="26"/>
        <v>0</v>
      </c>
      <c r="AP33" s="346">
        <f>'Data Input Sheets'!L749</f>
        <v>0</v>
      </c>
      <c r="AR33" s="89">
        <f t="shared" si="27"/>
        <v>0</v>
      </c>
    </row>
    <row r="34" spans="1:44" ht="12.75">
      <c r="A34" s="197" t="str">
        <f>'Data Input Sheets'!D784</f>
        <v>Administrative Assistant 2</v>
      </c>
      <c r="D34" s="32">
        <f>'Data Input Sheets'!L784</f>
        <v>0</v>
      </c>
      <c r="F34" s="32">
        <f t="shared" si="14"/>
        <v>0</v>
      </c>
      <c r="H34" s="89">
        <f>ROUND((D34*'Data Input Sheets'!F810*52)+('Schedule G-4'!F34*'Data Input Sheets'!H810*52),0)</f>
        <v>0</v>
      </c>
      <c r="J34" s="89">
        <f t="shared" si="15"/>
        <v>0</v>
      </c>
      <c r="K34" s="28"/>
      <c r="L34" s="89">
        <f t="shared" si="16"/>
        <v>0</v>
      </c>
      <c r="M34" s="28"/>
      <c r="N34" s="89">
        <f t="shared" si="17"/>
        <v>0</v>
      </c>
      <c r="O34" s="28"/>
      <c r="P34" s="89">
        <f t="shared" si="18"/>
        <v>0</v>
      </c>
      <c r="Q34" s="28"/>
      <c r="R34" s="89">
        <f t="shared" si="19"/>
        <v>0</v>
      </c>
      <c r="S34" s="28"/>
      <c r="T34" s="89">
        <f t="shared" si="20"/>
        <v>0</v>
      </c>
      <c r="U34" s="28"/>
      <c r="V34" s="89">
        <f t="shared" si="21"/>
        <v>0</v>
      </c>
      <c r="X34" s="318" t="s">
        <v>906</v>
      </c>
      <c r="Z34" s="89">
        <f t="shared" si="22"/>
        <v>0</v>
      </c>
      <c r="AA34" s="89"/>
      <c r="AB34" s="89">
        <f t="shared" si="23"/>
        <v>0</v>
      </c>
      <c r="AD34" s="89">
        <f t="shared" si="24"/>
        <v>0</v>
      </c>
      <c r="AE34" s="26"/>
      <c r="AF34" s="89">
        <f>'Data Input Sheets'!$L$848</f>
        <v>0</v>
      </c>
      <c r="AH34" s="89">
        <f t="shared" si="25"/>
        <v>0</v>
      </c>
      <c r="AJ34" s="27" t="s">
        <v>906</v>
      </c>
      <c r="AL34" s="27" t="s">
        <v>906</v>
      </c>
      <c r="AN34" s="89">
        <f t="shared" si="26"/>
        <v>0</v>
      </c>
      <c r="AP34" s="346">
        <f>'Data Input Sheets'!L750</f>
        <v>0</v>
      </c>
      <c r="AR34" s="89">
        <f t="shared" si="27"/>
        <v>0</v>
      </c>
    </row>
    <row r="35" spans="1:44" ht="12.75">
      <c r="A35" s="197" t="str">
        <f>'Data Input Sheets'!D785</f>
        <v>Administrative Assistant 3</v>
      </c>
      <c r="D35" s="32">
        <f>'Data Input Sheets'!L785</f>
        <v>0</v>
      </c>
      <c r="F35" s="32">
        <f t="shared" si="14"/>
        <v>0</v>
      </c>
      <c r="H35" s="89">
        <f>ROUND((D35*'Data Input Sheets'!F811*52)+('Schedule G-4'!F35*'Data Input Sheets'!H811*52),0)</f>
        <v>0</v>
      </c>
      <c r="J35" s="89">
        <f t="shared" si="15"/>
        <v>0</v>
      </c>
      <c r="K35" s="28"/>
      <c r="L35" s="89">
        <f t="shared" si="16"/>
        <v>0</v>
      </c>
      <c r="M35" s="28"/>
      <c r="N35" s="89">
        <f t="shared" si="17"/>
        <v>0</v>
      </c>
      <c r="O35" s="28"/>
      <c r="P35" s="89">
        <f t="shared" si="18"/>
        <v>0</v>
      </c>
      <c r="Q35" s="28"/>
      <c r="R35" s="89">
        <f t="shared" si="19"/>
        <v>0</v>
      </c>
      <c r="S35" s="28"/>
      <c r="T35" s="89">
        <f t="shared" si="20"/>
        <v>0</v>
      </c>
      <c r="U35" s="28"/>
      <c r="V35" s="89">
        <f t="shared" si="21"/>
        <v>0</v>
      </c>
      <c r="X35" s="318" t="s">
        <v>906</v>
      </c>
      <c r="Z35" s="89">
        <f t="shared" si="22"/>
        <v>0</v>
      </c>
      <c r="AA35" s="89"/>
      <c r="AB35" s="89">
        <f t="shared" si="23"/>
        <v>0</v>
      </c>
      <c r="AD35" s="89">
        <f t="shared" si="24"/>
        <v>0</v>
      </c>
      <c r="AE35" s="26"/>
      <c r="AF35" s="89">
        <f>'Data Input Sheets'!$L$848</f>
        <v>0</v>
      </c>
      <c r="AH35" s="89">
        <f t="shared" si="25"/>
        <v>0</v>
      </c>
      <c r="AJ35" s="27" t="s">
        <v>906</v>
      </c>
      <c r="AL35" s="27" t="s">
        <v>906</v>
      </c>
      <c r="AN35" s="89">
        <f t="shared" si="26"/>
        <v>0</v>
      </c>
      <c r="AP35" s="346">
        <f>'Data Input Sheets'!L751</f>
        <v>0</v>
      </c>
      <c r="AR35" s="89">
        <f t="shared" si="27"/>
        <v>0</v>
      </c>
    </row>
    <row r="36" spans="1:44" ht="12.75">
      <c r="A36" s="197" t="str">
        <f>'Data Input Sheets'!D786</f>
        <v>Administrative Assistant 4</v>
      </c>
      <c r="D36" s="32">
        <f>'Data Input Sheets'!L786</f>
        <v>0</v>
      </c>
      <c r="F36" s="32">
        <f t="shared" si="14"/>
        <v>0</v>
      </c>
      <c r="H36" s="89">
        <f>ROUND((D36*'Data Input Sheets'!F812*52)+('Schedule G-4'!F36*'Data Input Sheets'!H812*52),0)</f>
        <v>0</v>
      </c>
      <c r="J36" s="89">
        <f t="shared" si="15"/>
        <v>0</v>
      </c>
      <c r="K36" s="28"/>
      <c r="L36" s="89">
        <f t="shared" si="16"/>
        <v>0</v>
      </c>
      <c r="M36" s="28"/>
      <c r="N36" s="89">
        <f t="shared" si="17"/>
        <v>0</v>
      </c>
      <c r="O36" s="28"/>
      <c r="P36" s="89">
        <f t="shared" si="18"/>
        <v>0</v>
      </c>
      <c r="Q36" s="28"/>
      <c r="R36" s="89">
        <f t="shared" si="19"/>
        <v>0</v>
      </c>
      <c r="S36" s="28"/>
      <c r="T36" s="89">
        <f t="shared" si="20"/>
        <v>0</v>
      </c>
      <c r="U36" s="28"/>
      <c r="V36" s="89">
        <f t="shared" si="21"/>
        <v>0</v>
      </c>
      <c r="X36" s="318" t="s">
        <v>906</v>
      </c>
      <c r="Z36" s="89">
        <f t="shared" si="22"/>
        <v>0</v>
      </c>
      <c r="AA36" s="89"/>
      <c r="AB36" s="89">
        <f t="shared" si="23"/>
        <v>0</v>
      </c>
      <c r="AD36" s="89">
        <f t="shared" si="24"/>
        <v>0</v>
      </c>
      <c r="AE36" s="26"/>
      <c r="AF36" s="89">
        <f>'Data Input Sheets'!$L$848</f>
        <v>0</v>
      </c>
      <c r="AH36" s="89">
        <f t="shared" si="25"/>
        <v>0</v>
      </c>
      <c r="AJ36" s="27" t="s">
        <v>906</v>
      </c>
      <c r="AL36" s="27" t="s">
        <v>906</v>
      </c>
      <c r="AN36" s="89">
        <f t="shared" si="26"/>
        <v>0</v>
      </c>
      <c r="AP36" s="346">
        <f>'Data Input Sheets'!L752</f>
        <v>0</v>
      </c>
      <c r="AR36" s="89">
        <f t="shared" si="27"/>
        <v>0</v>
      </c>
    </row>
    <row r="37" spans="1:44" ht="12.75">
      <c r="A37" s="197" t="str">
        <f>'Data Input Sheets'!D787</f>
        <v>Administrative Assistant 5</v>
      </c>
      <c r="D37" s="32">
        <f>'Data Input Sheets'!L787</f>
        <v>0</v>
      </c>
      <c r="F37" s="32">
        <f t="shared" si="14"/>
        <v>0</v>
      </c>
      <c r="H37" s="89">
        <f>ROUND((D37*'Data Input Sheets'!F813*52)+('Schedule G-4'!F37*'Data Input Sheets'!H813*52),0)</f>
        <v>0</v>
      </c>
      <c r="J37" s="89">
        <f t="shared" si="15"/>
        <v>0</v>
      </c>
      <c r="K37" s="28"/>
      <c r="L37" s="89">
        <f t="shared" si="16"/>
        <v>0</v>
      </c>
      <c r="M37" s="28"/>
      <c r="N37" s="89">
        <f t="shared" si="17"/>
        <v>0</v>
      </c>
      <c r="O37" s="28"/>
      <c r="P37" s="89">
        <f t="shared" si="18"/>
        <v>0</v>
      </c>
      <c r="Q37" s="28"/>
      <c r="R37" s="89">
        <f t="shared" si="19"/>
        <v>0</v>
      </c>
      <c r="S37" s="28"/>
      <c r="T37" s="89">
        <f t="shared" si="20"/>
        <v>0</v>
      </c>
      <c r="U37" s="28"/>
      <c r="V37" s="89">
        <f t="shared" si="21"/>
        <v>0</v>
      </c>
      <c r="X37" s="318" t="s">
        <v>906</v>
      </c>
      <c r="Z37" s="89">
        <f t="shared" si="22"/>
        <v>0</v>
      </c>
      <c r="AA37" s="89"/>
      <c r="AB37" s="89">
        <f t="shared" si="23"/>
        <v>0</v>
      </c>
      <c r="AD37" s="89">
        <f t="shared" si="24"/>
        <v>0</v>
      </c>
      <c r="AE37" s="26"/>
      <c r="AF37" s="89">
        <f>'Data Input Sheets'!$L$848</f>
        <v>0</v>
      </c>
      <c r="AH37" s="89">
        <f t="shared" si="25"/>
        <v>0</v>
      </c>
      <c r="AJ37" s="27" t="s">
        <v>906</v>
      </c>
      <c r="AL37" s="27" t="s">
        <v>906</v>
      </c>
      <c r="AN37" s="89">
        <f t="shared" si="26"/>
        <v>0</v>
      </c>
      <c r="AP37" s="346">
        <f>'Data Input Sheets'!L753</f>
        <v>0</v>
      </c>
      <c r="AR37" s="89">
        <f t="shared" si="27"/>
        <v>0</v>
      </c>
    </row>
    <row r="38" spans="1:44" ht="12.75">
      <c r="A38" s="197" t="str">
        <f>'Data Input Sheets'!D788</f>
        <v>Administrative Assistant 6</v>
      </c>
      <c r="D38" s="32">
        <f>'Data Input Sheets'!L788</f>
        <v>0</v>
      </c>
      <c r="F38" s="32">
        <f t="shared" si="14"/>
        <v>0</v>
      </c>
      <c r="H38" s="89">
        <f>ROUND((D38*'Data Input Sheets'!F814*52)+('Schedule G-4'!F38*'Data Input Sheets'!H814*52),0)</f>
        <v>0</v>
      </c>
      <c r="J38" s="89">
        <f t="shared" si="15"/>
        <v>0</v>
      </c>
      <c r="K38" s="28"/>
      <c r="L38" s="89">
        <f t="shared" si="16"/>
        <v>0</v>
      </c>
      <c r="M38" s="28"/>
      <c r="N38" s="89">
        <f t="shared" si="17"/>
        <v>0</v>
      </c>
      <c r="O38" s="28"/>
      <c r="P38" s="89">
        <f t="shared" si="18"/>
        <v>0</v>
      </c>
      <c r="Q38" s="28"/>
      <c r="R38" s="89">
        <f t="shared" si="19"/>
        <v>0</v>
      </c>
      <c r="S38" s="28"/>
      <c r="T38" s="89">
        <f t="shared" si="20"/>
        <v>0</v>
      </c>
      <c r="U38" s="28"/>
      <c r="V38" s="89">
        <f t="shared" si="21"/>
        <v>0</v>
      </c>
      <c r="X38" s="318" t="s">
        <v>906</v>
      </c>
      <c r="Z38" s="89">
        <f t="shared" si="22"/>
        <v>0</v>
      </c>
      <c r="AA38" s="89"/>
      <c r="AB38" s="89">
        <f t="shared" si="23"/>
        <v>0</v>
      </c>
      <c r="AD38" s="89">
        <f t="shared" si="24"/>
        <v>0</v>
      </c>
      <c r="AE38" s="26"/>
      <c r="AF38" s="89">
        <f>'Data Input Sheets'!$L$848</f>
        <v>0</v>
      </c>
      <c r="AH38" s="89">
        <f t="shared" si="25"/>
        <v>0</v>
      </c>
      <c r="AJ38" s="27" t="s">
        <v>906</v>
      </c>
      <c r="AL38" s="27" t="s">
        <v>906</v>
      </c>
      <c r="AN38" s="89">
        <f t="shared" si="26"/>
        <v>0</v>
      </c>
      <c r="AP38" s="346">
        <f>'Data Input Sheets'!L754</f>
        <v>0</v>
      </c>
      <c r="AR38" s="89">
        <f t="shared" si="27"/>
        <v>0</v>
      </c>
    </row>
    <row r="39" spans="1:44" ht="12.75">
      <c r="A39" s="204"/>
      <c r="H39" s="89"/>
      <c r="J39" s="89"/>
      <c r="L39" s="89"/>
      <c r="N39" s="89"/>
      <c r="P39" s="89"/>
      <c r="R39" s="89"/>
      <c r="T39" s="89"/>
      <c r="V39" s="89"/>
      <c r="X39" s="89"/>
      <c r="Z39" s="89"/>
      <c r="AB39" s="89"/>
      <c r="AD39" s="89"/>
      <c r="AF39" s="89"/>
      <c r="AH39" s="89"/>
      <c r="AN39" s="89"/>
      <c r="AR39" s="89"/>
    </row>
    <row r="40" spans="1:8" ht="12.75">
      <c r="A40" s="205" t="str">
        <f>'Data Input Sheets'!$D$533</f>
        <v>Miscellaneous Personnel Costs</v>
      </c>
      <c r="H40" s="89"/>
    </row>
    <row r="41" spans="1:44" ht="12.75">
      <c r="A41" s="197" t="s">
        <v>1030</v>
      </c>
      <c r="D41" s="32"/>
      <c r="F41" s="207"/>
      <c r="H41" s="89"/>
      <c r="I41" s="89"/>
      <c r="J41" s="89"/>
      <c r="K41" s="89"/>
      <c r="L41" s="89"/>
      <c r="M41" s="89"/>
      <c r="N41" s="89"/>
      <c r="O41" s="89"/>
      <c r="P41" s="89"/>
      <c r="Q41" s="89"/>
      <c r="R41" s="89"/>
      <c r="S41" s="89"/>
      <c r="T41" s="89"/>
      <c r="U41" s="89"/>
      <c r="V41" s="89"/>
      <c r="X41" s="29"/>
      <c r="Z41" s="89"/>
      <c r="AA41" s="89"/>
      <c r="AB41" s="89"/>
      <c r="AD41" s="89"/>
      <c r="AE41" s="26"/>
      <c r="AF41" s="89"/>
      <c r="AH41" s="29"/>
      <c r="AJ41" s="29"/>
      <c r="AL41" s="29"/>
      <c r="AN41" s="29"/>
      <c r="AR41" s="89">
        <f>'Data Input Sheets'!L859</f>
        <v>0</v>
      </c>
    </row>
    <row r="42" spans="1:8" ht="12.75">
      <c r="A42" s="197"/>
      <c r="H42" s="89"/>
    </row>
    <row r="43" spans="1:44" ht="13.5" thickBot="1">
      <c r="A43" s="120"/>
      <c r="B43" s="208" t="s">
        <v>853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0"/>
      <c r="AA43" s="120"/>
      <c r="AB43" s="120"/>
      <c r="AC43" s="120"/>
      <c r="AD43" s="120"/>
      <c r="AE43" s="120"/>
      <c r="AF43" s="120"/>
      <c r="AG43" s="120"/>
      <c r="AH43" s="120"/>
      <c r="AI43" s="120"/>
      <c r="AJ43" s="120"/>
      <c r="AK43" s="120"/>
      <c r="AL43" s="120"/>
      <c r="AM43" s="120"/>
      <c r="AN43" s="120"/>
      <c r="AO43" s="120"/>
      <c r="AP43" s="122">
        <f>SUM(AP15:AP39)</f>
        <v>0</v>
      </c>
      <c r="AQ43" s="120"/>
      <c r="AR43" s="75">
        <f>SUM(AR15:AR41)</f>
        <v>0</v>
      </c>
    </row>
    <row r="44" spans="1:44" ht="13.5" thickTop="1">
      <c r="A44" s="197"/>
      <c r="H44" s="89"/>
      <c r="AR44" s="230" t="s">
        <v>967</v>
      </c>
    </row>
    <row r="45" ht="12.75">
      <c r="H45" s="89"/>
    </row>
    <row r="46" ht="12.75">
      <c r="H46" s="89"/>
    </row>
    <row r="47" ht="12.75">
      <c r="H47" s="89"/>
    </row>
    <row r="48" ht="12.75">
      <c r="H48" s="89"/>
    </row>
  </sheetData>
  <sheetProtection/>
  <printOptions horizontalCentered="1"/>
  <pageMargins left="0.75" right="0.31" top="0.9" bottom="0.5" header="0.5" footer="0.17"/>
  <pageSetup fitToHeight="1" fitToWidth="1" horizontalDpi="300" verticalDpi="300" orientation="landscape" scale="54" r:id="rId1"/>
  <headerFooter alignWithMargins="0">
    <oddHeader>&amp;LSection 4&amp;R&amp;A</oddHeader>
    <oddFooter>&amp;C&amp;"Times New Roman,Regular"&amp;P&amp;RCopyright 2004.  American Ambulance Association.  All Rights Reserved.</oddFooter>
  </headerFooter>
</worksheet>
</file>

<file path=xl/worksheets/sheet27.xml><?xml version="1.0" encoding="utf-8"?>
<worksheet xmlns="http://schemas.openxmlformats.org/spreadsheetml/2006/main" xmlns:r="http://schemas.openxmlformats.org/officeDocument/2006/relationships">
  <sheetPr codeName="Sheet18">
    <pageSetUpPr fitToPage="1"/>
  </sheetPr>
  <dimension ref="A1:AS48"/>
  <sheetViews>
    <sheetView showGridLines="0" zoomScaleSheetLayoutView="100" zoomScalePageLayoutView="0" workbookViewId="0" topLeftCell="A1">
      <pane xSplit="2" ySplit="11" topLeftCell="C12" activePane="bottomRight" state="frozen"/>
      <selection pane="topLeft" activeCell="Q32" sqref="Q32"/>
      <selection pane="topRight" activeCell="Q32" sqref="Q32"/>
      <selection pane="bottomLeft" activeCell="Q32" sqref="Q32"/>
      <selection pane="bottomRight" activeCell="Q32" sqref="Q32"/>
    </sheetView>
  </sheetViews>
  <sheetFormatPr defaultColWidth="9.140625" defaultRowHeight="13.5"/>
  <cols>
    <col min="1" max="1" width="3.421875" style="4" customWidth="1"/>
    <col min="2" max="2" width="31.28125" style="4" customWidth="1"/>
    <col min="3" max="3" width="1.7109375" style="4" customWidth="1"/>
    <col min="4" max="4" width="8.28125" style="4" customWidth="1"/>
    <col min="5" max="5" width="1.7109375" style="4" customWidth="1"/>
    <col min="6" max="6" width="9.140625" style="4" customWidth="1"/>
    <col min="7" max="7" width="1.7109375" style="4" customWidth="1"/>
    <col min="8" max="8" width="9.421875" style="4" customWidth="1"/>
    <col min="9" max="9" width="1.7109375" style="4" customWidth="1"/>
    <col min="10" max="10" width="8.28125" style="4" customWidth="1"/>
    <col min="11" max="11" width="1.7109375" style="4" customWidth="1"/>
    <col min="12" max="12" width="7.7109375" style="4" customWidth="1"/>
    <col min="13" max="13" width="1.7109375" style="4" customWidth="1"/>
    <col min="14" max="14" width="7.7109375" style="4" customWidth="1"/>
    <col min="15" max="15" width="1.7109375" style="4" customWidth="1"/>
    <col min="16" max="16" width="7.7109375" style="4" customWidth="1"/>
    <col min="17" max="17" width="1.7109375" style="4" customWidth="1"/>
    <col min="18" max="18" width="8.00390625" style="4" customWidth="1"/>
    <col min="19" max="19" width="1.7109375" style="4" customWidth="1"/>
    <col min="20" max="20" width="8.00390625" style="4" customWidth="1"/>
    <col min="21" max="21" width="1.7109375" style="4" customWidth="1"/>
    <col min="22" max="22" width="8.7109375" style="4" customWidth="1"/>
    <col min="23" max="23" width="1.7109375" style="4" customWidth="1"/>
    <col min="24" max="24" width="10.00390625" style="4" bestFit="1" customWidth="1"/>
    <col min="25" max="25" width="1.7109375" style="4" customWidth="1"/>
    <col min="26" max="26" width="8.57421875" style="4" customWidth="1"/>
    <col min="27" max="27" width="1.7109375" style="4" customWidth="1"/>
    <col min="28" max="28" width="9.28125" style="4" customWidth="1"/>
    <col min="29" max="29" width="1.7109375" style="4" customWidth="1"/>
    <col min="30" max="30" width="9.00390625" style="4" customWidth="1"/>
    <col min="31" max="31" width="1.7109375" style="4" customWidth="1"/>
    <col min="32" max="32" width="8.28125" style="4" customWidth="1"/>
    <col min="33" max="33" width="1.7109375" style="4" customWidth="1"/>
    <col min="34" max="34" width="9.28125" style="4" bestFit="1" customWidth="1"/>
    <col min="35" max="35" width="1.7109375" style="4" customWidth="1"/>
    <col min="36" max="36" width="8.00390625" style="4" bestFit="1" customWidth="1"/>
    <col min="37" max="37" width="1.7109375" style="4" customWidth="1"/>
    <col min="38" max="38" width="8.00390625" style="4" bestFit="1" customWidth="1"/>
    <col min="39" max="39" width="1.7109375" style="4" customWidth="1"/>
    <col min="40" max="40" width="13.421875" style="4" customWidth="1"/>
    <col min="41" max="41" width="1.7109375" style="4" customWidth="1"/>
    <col min="42" max="42" width="8.00390625" style="4" bestFit="1" customWidth="1"/>
    <col min="43" max="43" width="1.7109375" style="4" customWidth="1"/>
    <col min="44" max="44" width="16.57421875" style="4" bestFit="1" customWidth="1"/>
    <col min="45" max="45" width="7.140625" style="4" customWidth="1"/>
    <col min="46" max="46" width="12.421875" style="4" customWidth="1"/>
    <col min="47" max="47" width="1.7109375" style="4" customWidth="1"/>
    <col min="48" max="48" width="14.57421875" style="4" customWidth="1"/>
    <col min="49" max="16384" width="9.140625" style="4" customWidth="1"/>
  </cols>
  <sheetData>
    <row r="1" spans="1:45" ht="15.75">
      <c r="A1" s="1" t="str">
        <f>'Data Input Sheets'!D126</f>
        <v>Type Heading Here: Example (Anytown, USA)</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3"/>
    </row>
    <row r="2" spans="1:45" ht="15.75">
      <c r="A2" s="1" t="s">
        <v>238</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23"/>
    </row>
    <row r="3" spans="1:45" ht="15.75">
      <c r="A3" s="1">
        <f>'Data Input Sheets'!N41</f>
        <v>2009</v>
      </c>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3"/>
    </row>
    <row r="4" ht="15" customHeight="1">
      <c r="B4" s="5"/>
    </row>
    <row r="5" s="6" customFormat="1" ht="15" customHeight="1">
      <c r="B5" s="7"/>
    </row>
    <row r="6" spans="3:44" ht="15" customHeight="1">
      <c r="C6" s="8"/>
      <c r="D6" s="8" t="s">
        <v>989</v>
      </c>
      <c r="E6" s="8"/>
      <c r="F6" s="8" t="s">
        <v>990</v>
      </c>
      <c r="G6" s="8"/>
      <c r="H6" s="8" t="s">
        <v>854</v>
      </c>
      <c r="I6" s="8"/>
      <c r="J6" s="8" t="s">
        <v>875</v>
      </c>
      <c r="K6" s="8"/>
      <c r="L6" s="8" t="s">
        <v>876</v>
      </c>
      <c r="M6" s="8"/>
      <c r="N6" s="8" t="s">
        <v>877</v>
      </c>
      <c r="O6" s="8"/>
      <c r="P6" s="8" t="s">
        <v>878</v>
      </c>
      <c r="Q6" s="8"/>
      <c r="R6" s="8" t="s">
        <v>880</v>
      </c>
      <c r="S6" s="8"/>
      <c r="T6" s="8" t="s">
        <v>881</v>
      </c>
      <c r="U6" s="8"/>
      <c r="V6" s="8" t="s">
        <v>649</v>
      </c>
      <c r="W6" s="8"/>
      <c r="X6" s="8" t="s">
        <v>886</v>
      </c>
      <c r="Y6" s="8"/>
      <c r="Z6" s="8" t="s">
        <v>888</v>
      </c>
      <c r="AA6" s="8"/>
      <c r="AB6" s="8" t="s">
        <v>36</v>
      </c>
      <c r="AC6" s="8"/>
      <c r="AD6" s="8" t="s">
        <v>37</v>
      </c>
      <c r="AE6" s="8"/>
      <c r="AF6" s="8" t="s">
        <v>655</v>
      </c>
      <c r="AG6" s="8"/>
      <c r="AH6" s="8" t="s">
        <v>512</v>
      </c>
      <c r="AI6" s="8"/>
      <c r="AJ6" s="8" t="s">
        <v>513</v>
      </c>
      <c r="AK6" s="8"/>
      <c r="AL6" s="8" t="s">
        <v>38</v>
      </c>
      <c r="AM6" s="8"/>
      <c r="AN6" s="8" t="s">
        <v>596</v>
      </c>
      <c r="AO6" s="8"/>
      <c r="AP6" s="8" t="s">
        <v>969</v>
      </c>
      <c r="AQ6" s="8"/>
      <c r="AR6" s="8" t="s">
        <v>514</v>
      </c>
    </row>
    <row r="7" spans="3:44" ht="15" customHeight="1">
      <c r="C7" s="8"/>
      <c r="D7" s="8"/>
      <c r="E7" s="8"/>
      <c r="F7" s="8"/>
      <c r="G7" s="8"/>
      <c r="H7" s="8"/>
      <c r="I7" s="8"/>
      <c r="J7" s="8"/>
      <c r="K7" s="8"/>
      <c r="L7" s="8"/>
      <c r="M7" s="8"/>
      <c r="N7" s="8"/>
      <c r="O7" s="8"/>
      <c r="P7" s="8"/>
      <c r="Q7" s="8"/>
      <c r="R7" s="8"/>
      <c r="S7" s="8"/>
      <c r="T7" s="8"/>
      <c r="U7" s="8"/>
      <c r="V7" s="8" t="s">
        <v>654</v>
      </c>
      <c r="W7" s="8"/>
      <c r="X7" s="8"/>
      <c r="Y7" s="8"/>
      <c r="Z7" s="8"/>
      <c r="AA7" s="8"/>
      <c r="AB7" s="9"/>
      <c r="AC7" s="8"/>
      <c r="AD7" s="9"/>
      <c r="AE7" s="8"/>
      <c r="AF7" s="8"/>
      <c r="AG7" s="8"/>
      <c r="AH7" s="8"/>
      <c r="AI7" s="8"/>
      <c r="AJ7" s="8"/>
      <c r="AK7" s="8"/>
      <c r="AL7" s="9"/>
      <c r="AM7" s="8"/>
      <c r="AN7" s="8"/>
      <c r="AO7" s="8"/>
      <c r="AP7" s="8"/>
      <c r="AQ7" s="8"/>
      <c r="AR7" s="8"/>
    </row>
    <row r="8" spans="9:44" ht="15" customHeight="1">
      <c r="I8" s="8"/>
      <c r="J8" s="10" t="s">
        <v>958</v>
      </c>
      <c r="K8" s="10"/>
      <c r="L8" s="10"/>
      <c r="M8" s="10"/>
      <c r="N8" s="10"/>
      <c r="O8" s="10"/>
      <c r="P8" s="10"/>
      <c r="Q8" s="10"/>
      <c r="R8" s="10"/>
      <c r="S8" s="10"/>
      <c r="T8" s="10"/>
      <c r="U8" s="10"/>
      <c r="V8" s="10"/>
      <c r="W8" s="8"/>
      <c r="X8" s="8"/>
      <c r="Y8" s="8"/>
      <c r="Z8" s="10" t="s">
        <v>897</v>
      </c>
      <c r="AA8" s="10"/>
      <c r="AB8" s="11"/>
      <c r="AC8" s="10"/>
      <c r="AD8" s="11"/>
      <c r="AE8" s="10"/>
      <c r="AF8" s="10"/>
      <c r="AG8" s="10"/>
      <c r="AH8" s="10"/>
      <c r="AI8" s="8"/>
      <c r="AJ8" s="10" t="s">
        <v>966</v>
      </c>
      <c r="AK8" s="10"/>
      <c r="AL8" s="11"/>
      <c r="AM8" s="8"/>
      <c r="AN8" s="10" t="s">
        <v>985</v>
      </c>
      <c r="AO8" s="8"/>
      <c r="AP8" s="8"/>
      <c r="AQ8" s="8"/>
      <c r="AR8" s="8"/>
    </row>
    <row r="9" spans="2:44" ht="15" customHeight="1">
      <c r="B9" s="12"/>
      <c r="C9" s="12"/>
      <c r="D9" s="13"/>
      <c r="E9" s="12"/>
      <c r="F9" s="12" t="s">
        <v>890</v>
      </c>
      <c r="G9" s="12"/>
      <c r="H9" s="12"/>
      <c r="I9" s="12"/>
      <c r="J9" s="12" t="s">
        <v>962</v>
      </c>
      <c r="K9" s="12"/>
      <c r="L9" s="12"/>
      <c r="M9" s="12"/>
      <c r="N9" s="12"/>
      <c r="O9" s="12"/>
      <c r="P9" s="12"/>
      <c r="Q9" s="12"/>
      <c r="R9" s="12" t="s">
        <v>963</v>
      </c>
      <c r="S9" s="12"/>
      <c r="T9" s="12" t="s">
        <v>784</v>
      </c>
      <c r="U9" s="12"/>
      <c r="V9" s="12" t="s">
        <v>853</v>
      </c>
      <c r="W9" s="12"/>
      <c r="X9" s="9"/>
      <c r="Y9" s="12"/>
      <c r="Z9" s="14" t="s">
        <v>895</v>
      </c>
      <c r="AA9" s="12"/>
      <c r="AB9" s="12" t="s">
        <v>1012</v>
      </c>
      <c r="AC9" s="12"/>
      <c r="AD9" s="12" t="s">
        <v>891</v>
      </c>
      <c r="AE9" s="12"/>
      <c r="AF9" s="12"/>
      <c r="AG9" s="12"/>
      <c r="AH9" s="12" t="s">
        <v>853</v>
      </c>
      <c r="AI9" s="12"/>
      <c r="AJ9" s="12" t="s">
        <v>1014</v>
      </c>
      <c r="AK9" s="12"/>
      <c r="AL9" s="12" t="s">
        <v>853</v>
      </c>
      <c r="AM9" s="12"/>
      <c r="AN9" s="12" t="s">
        <v>1017</v>
      </c>
      <c r="AO9" s="12"/>
      <c r="AP9" s="12" t="s">
        <v>853</v>
      </c>
      <c r="AQ9" s="12"/>
      <c r="AR9" s="12" t="s">
        <v>853</v>
      </c>
    </row>
    <row r="10" spans="2:44" ht="15" customHeight="1">
      <c r="B10" s="12"/>
      <c r="C10" s="12"/>
      <c r="D10" s="12" t="s">
        <v>892</v>
      </c>
      <c r="E10" s="12"/>
      <c r="F10" s="15" t="s">
        <v>893</v>
      </c>
      <c r="G10" s="12"/>
      <c r="H10" s="12" t="s">
        <v>901</v>
      </c>
      <c r="I10" s="12"/>
      <c r="J10" s="12" t="s">
        <v>1010</v>
      </c>
      <c r="K10" s="12"/>
      <c r="L10" s="12" t="s">
        <v>960</v>
      </c>
      <c r="M10" s="12"/>
      <c r="N10" s="12" t="s">
        <v>959</v>
      </c>
      <c r="O10" s="12"/>
      <c r="P10" s="12" t="s">
        <v>961</v>
      </c>
      <c r="Q10" s="12"/>
      <c r="R10" s="12" t="s">
        <v>964</v>
      </c>
      <c r="S10" s="12"/>
      <c r="T10" s="12" t="s">
        <v>1009</v>
      </c>
      <c r="U10" s="12"/>
      <c r="V10" s="12" t="s">
        <v>1011</v>
      </c>
      <c r="W10" s="12"/>
      <c r="X10" s="12" t="s">
        <v>656</v>
      </c>
      <c r="Y10" s="12"/>
      <c r="Z10" s="16" t="s">
        <v>902</v>
      </c>
      <c r="AA10" s="12"/>
      <c r="AB10" s="12" t="s">
        <v>896</v>
      </c>
      <c r="AC10" s="12"/>
      <c r="AD10" s="12" t="s">
        <v>897</v>
      </c>
      <c r="AE10" s="12"/>
      <c r="AF10" s="12" t="s">
        <v>965</v>
      </c>
      <c r="AG10" s="12"/>
      <c r="AH10" s="12" t="s">
        <v>897</v>
      </c>
      <c r="AI10" s="12"/>
      <c r="AJ10" s="12" t="s">
        <v>1015</v>
      </c>
      <c r="AK10" s="12"/>
      <c r="AL10" s="12" t="s">
        <v>898</v>
      </c>
      <c r="AM10" s="12"/>
      <c r="AN10" s="12" t="s">
        <v>1013</v>
      </c>
      <c r="AO10" s="12"/>
      <c r="AP10" s="12" t="s">
        <v>899</v>
      </c>
      <c r="AQ10" s="12"/>
      <c r="AR10" s="12" t="s">
        <v>900</v>
      </c>
    </row>
    <row r="11" spans="1:44" ht="15" customHeight="1">
      <c r="A11" s="17" t="s">
        <v>889</v>
      </c>
      <c r="B11" s="18"/>
      <c r="C11" s="12"/>
      <c r="D11" s="19" t="s">
        <v>893</v>
      </c>
      <c r="E11" s="15"/>
      <c r="F11" s="20">
        <v>1.5</v>
      </c>
      <c r="G11" s="12"/>
      <c r="H11" s="19" t="s">
        <v>983</v>
      </c>
      <c r="I11" s="12"/>
      <c r="J11" s="21">
        <f>'Data Input Sheets'!F547</f>
        <v>0</v>
      </c>
      <c r="K11" s="12"/>
      <c r="L11" s="22">
        <f>'Data Input Sheets'!F548</f>
        <v>0</v>
      </c>
      <c r="M11" s="12"/>
      <c r="N11" s="21">
        <f>'Data Input Sheets'!F549</f>
        <v>0</v>
      </c>
      <c r="O11" s="12"/>
      <c r="P11" s="21">
        <f>'Data Input Sheets'!F550</f>
        <v>0</v>
      </c>
      <c r="Q11" s="12"/>
      <c r="R11" s="22">
        <f>'Data Input Sheets'!F551</f>
        <v>0</v>
      </c>
      <c r="S11" s="12"/>
      <c r="T11" s="22">
        <f>'Data Input Sheets'!$F$552</f>
        <v>0</v>
      </c>
      <c r="U11" s="12"/>
      <c r="V11" s="21" t="s">
        <v>1009</v>
      </c>
      <c r="W11" s="12"/>
      <c r="X11" s="19" t="s">
        <v>657</v>
      </c>
      <c r="Y11" s="12"/>
      <c r="Z11" s="20">
        <f>'Data Input Sheets'!$F$822</f>
        <v>0</v>
      </c>
      <c r="AA11" s="12"/>
      <c r="AB11" s="20">
        <f>'Data Input Sheets'!$F$835</f>
        <v>0</v>
      </c>
      <c r="AC11" s="24"/>
      <c r="AD11" s="20">
        <f>'Data Input Sheets'!$F$827</f>
        <v>0</v>
      </c>
      <c r="AE11" s="12"/>
      <c r="AF11" s="25" t="s">
        <v>897</v>
      </c>
      <c r="AG11" s="12"/>
      <c r="AH11" s="19" t="s">
        <v>849</v>
      </c>
      <c r="AI11" s="12"/>
      <c r="AJ11" s="19" t="s">
        <v>1016</v>
      </c>
      <c r="AK11" s="12"/>
      <c r="AL11" s="19" t="s">
        <v>903</v>
      </c>
      <c r="AM11" s="12"/>
      <c r="AN11" s="19" t="s">
        <v>905</v>
      </c>
      <c r="AO11" s="12"/>
      <c r="AP11" s="19" t="s">
        <v>904</v>
      </c>
      <c r="AQ11" s="12"/>
      <c r="AR11" s="19" t="s">
        <v>905</v>
      </c>
    </row>
    <row r="12" spans="2:44" ht="15" customHeight="1">
      <c r="B12" s="13"/>
      <c r="C12" s="12"/>
      <c r="D12" s="13"/>
      <c r="E12" s="12"/>
      <c r="F12" s="13"/>
      <c r="G12" s="12"/>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 customHeight="1"/>
    <row r="14" ht="12.75">
      <c r="A14" s="205" t="s">
        <v>1001</v>
      </c>
    </row>
    <row r="15" spans="1:44" ht="12.75">
      <c r="A15" s="197" t="str">
        <f>'Data Input Sheets'!D718</f>
        <v>CEO/President/Executive/Chief 1</v>
      </c>
      <c r="D15" s="32">
        <f>ROUND('Data Input Sheets'!N763/(40*52),2)</f>
        <v>0</v>
      </c>
      <c r="F15" s="32">
        <f aca="true" t="shared" si="0" ref="F15:F24">ROUND(D15*1.5,2)</f>
        <v>0</v>
      </c>
      <c r="H15" s="206">
        <f>'Data Input Sheets'!N763</f>
        <v>0</v>
      </c>
      <c r="J15" s="206">
        <f aca="true" t="shared" si="1" ref="J15:J24">IF(H15&lt;87900,(ROUND($J$11*H15,0)),87900*$J$11)</f>
        <v>0</v>
      </c>
      <c r="K15" s="28"/>
      <c r="L15" s="206">
        <f aca="true" t="shared" si="2" ref="L15:L24">ROUND($L$11*H15,0)</f>
        <v>0</v>
      </c>
      <c r="M15" s="28"/>
      <c r="N15" s="206">
        <f aca="true" t="shared" si="3" ref="N15:N24">IF(H15&lt;7000,(ROUND(N$11*H15,0)),7000*$N$11)</f>
        <v>0</v>
      </c>
      <c r="O15" s="28"/>
      <c r="P15" s="206">
        <f aca="true" t="shared" si="4" ref="P15:P24">IF(H15&lt;7000,(ROUND(P$11*H15,0)),7000*$P$11)</f>
        <v>0</v>
      </c>
      <c r="Q15" s="28"/>
      <c r="R15" s="206">
        <f aca="true" t="shared" si="5" ref="R15:R24">ROUND(R$11*H15,0)</f>
        <v>0</v>
      </c>
      <c r="S15" s="28"/>
      <c r="T15" s="206">
        <f aca="true" t="shared" si="6" ref="T15:T24">ROUND(T$11*H15,0)</f>
        <v>0</v>
      </c>
      <c r="U15" s="28"/>
      <c r="V15" s="206">
        <f aca="true" t="shared" si="7" ref="V15:V24">SUM(J15:T15)</f>
        <v>0</v>
      </c>
      <c r="X15" s="317" t="s">
        <v>906</v>
      </c>
      <c r="Z15" s="206">
        <f>ROUND(H15*Z$11,0)</f>
        <v>0</v>
      </c>
      <c r="AB15" s="206">
        <f>ROUND(H15*AB$11,0)</f>
        <v>0</v>
      </c>
      <c r="AD15" s="206">
        <f aca="true" t="shared" si="8" ref="AD15:AD24">ROUND(H15*AD$11,0)</f>
        <v>0</v>
      </c>
      <c r="AE15" s="26"/>
      <c r="AF15" s="206">
        <f>'Data Input Sheets'!$N$848</f>
        <v>0</v>
      </c>
      <c r="AH15" s="206">
        <f aca="true" t="shared" si="9" ref="AH15:AH24">SUM(Z15:AF15)</f>
        <v>0</v>
      </c>
      <c r="AJ15" s="27" t="s">
        <v>906</v>
      </c>
      <c r="AL15" s="27" t="s">
        <v>906</v>
      </c>
      <c r="AN15" s="206">
        <f aca="true" t="shared" si="10" ref="AN15:AN24">H15+V15+AH15</f>
        <v>0</v>
      </c>
      <c r="AP15" s="346">
        <f>'Data Input Sheets'!N718</f>
        <v>0</v>
      </c>
      <c r="AR15" s="206">
        <f aca="true" t="shared" si="11" ref="AR15:AR24">ROUND(AN15*AP15,0)</f>
        <v>0</v>
      </c>
    </row>
    <row r="16" spans="1:44" ht="12.75">
      <c r="A16" s="197" t="str">
        <f>'Data Input Sheets'!D719</f>
        <v>Vice President 1</v>
      </c>
      <c r="D16" s="32">
        <f>ROUND('Data Input Sheets'!N764/(40*52),2)</f>
        <v>0</v>
      </c>
      <c r="F16" s="32">
        <f t="shared" si="0"/>
        <v>0</v>
      </c>
      <c r="H16" s="89">
        <f>'Data Input Sheets'!N764</f>
        <v>0</v>
      </c>
      <c r="J16" s="89">
        <f t="shared" si="1"/>
        <v>0</v>
      </c>
      <c r="K16" s="28"/>
      <c r="L16" s="89">
        <f t="shared" si="2"/>
        <v>0</v>
      </c>
      <c r="M16" s="28"/>
      <c r="N16" s="89">
        <f t="shared" si="3"/>
        <v>0</v>
      </c>
      <c r="O16" s="28"/>
      <c r="P16" s="89">
        <f t="shared" si="4"/>
        <v>0</v>
      </c>
      <c r="Q16" s="28"/>
      <c r="R16" s="89">
        <f t="shared" si="5"/>
        <v>0</v>
      </c>
      <c r="S16" s="28"/>
      <c r="T16" s="89">
        <f t="shared" si="6"/>
        <v>0</v>
      </c>
      <c r="U16" s="28"/>
      <c r="V16" s="89">
        <f t="shared" si="7"/>
        <v>0</v>
      </c>
      <c r="X16" s="317" t="s">
        <v>906</v>
      </c>
      <c r="Z16" s="89">
        <f aca="true" t="shared" si="12" ref="Z16:Z24">ROUND(H16*Z$11,0)</f>
        <v>0</v>
      </c>
      <c r="AB16" s="89">
        <f aca="true" t="shared" si="13" ref="AB16:AB24">ROUND(H16*AB$11,0)</f>
        <v>0</v>
      </c>
      <c r="AD16" s="89">
        <f t="shared" si="8"/>
        <v>0</v>
      </c>
      <c r="AE16" s="26"/>
      <c r="AF16" s="89">
        <f>'Data Input Sheets'!$N$848</f>
        <v>0</v>
      </c>
      <c r="AH16" s="89">
        <f t="shared" si="9"/>
        <v>0</v>
      </c>
      <c r="AJ16" s="27" t="s">
        <v>906</v>
      </c>
      <c r="AL16" s="27" t="s">
        <v>906</v>
      </c>
      <c r="AN16" s="89">
        <f t="shared" si="10"/>
        <v>0</v>
      </c>
      <c r="AP16" s="346">
        <f>'Data Input Sheets'!N719</f>
        <v>0</v>
      </c>
      <c r="AR16" s="89">
        <f t="shared" si="11"/>
        <v>0</v>
      </c>
    </row>
    <row r="17" spans="1:44" ht="12.75">
      <c r="A17" s="197" t="str">
        <f>'Data Input Sheets'!D720</f>
        <v>Vice President 2</v>
      </c>
      <c r="D17" s="32">
        <f>ROUND('Data Input Sheets'!N765/(40*52),2)</f>
        <v>0</v>
      </c>
      <c r="F17" s="32">
        <f t="shared" si="0"/>
        <v>0</v>
      </c>
      <c r="H17" s="89">
        <f>'Data Input Sheets'!N765</f>
        <v>0</v>
      </c>
      <c r="J17" s="89">
        <f t="shared" si="1"/>
        <v>0</v>
      </c>
      <c r="K17" s="28"/>
      <c r="L17" s="89">
        <f t="shared" si="2"/>
        <v>0</v>
      </c>
      <c r="M17" s="28"/>
      <c r="N17" s="89">
        <f t="shared" si="3"/>
        <v>0</v>
      </c>
      <c r="O17" s="28"/>
      <c r="P17" s="89">
        <f t="shared" si="4"/>
        <v>0</v>
      </c>
      <c r="Q17" s="28"/>
      <c r="R17" s="89">
        <f t="shared" si="5"/>
        <v>0</v>
      </c>
      <c r="S17" s="28"/>
      <c r="T17" s="89">
        <f t="shared" si="6"/>
        <v>0</v>
      </c>
      <c r="U17" s="28"/>
      <c r="V17" s="89">
        <f t="shared" si="7"/>
        <v>0</v>
      </c>
      <c r="X17" s="317" t="s">
        <v>906</v>
      </c>
      <c r="Z17" s="89">
        <f t="shared" si="12"/>
        <v>0</v>
      </c>
      <c r="AB17" s="89">
        <f t="shared" si="13"/>
        <v>0</v>
      </c>
      <c r="AD17" s="89">
        <f t="shared" si="8"/>
        <v>0</v>
      </c>
      <c r="AE17" s="26"/>
      <c r="AF17" s="89">
        <f>'Data Input Sheets'!$N$848</f>
        <v>0</v>
      </c>
      <c r="AH17" s="89">
        <f t="shared" si="9"/>
        <v>0</v>
      </c>
      <c r="AJ17" s="27" t="s">
        <v>906</v>
      </c>
      <c r="AL17" s="27" t="s">
        <v>906</v>
      </c>
      <c r="AN17" s="89">
        <f t="shared" si="10"/>
        <v>0</v>
      </c>
      <c r="AP17" s="346">
        <f>'Data Input Sheets'!N720</f>
        <v>0</v>
      </c>
      <c r="AR17" s="89">
        <f t="shared" si="11"/>
        <v>0</v>
      </c>
    </row>
    <row r="18" spans="1:44" ht="12.75">
      <c r="A18" s="197" t="str">
        <f>'Data Input Sheets'!D721</f>
        <v>General Manager 1</v>
      </c>
      <c r="D18" s="32">
        <f>ROUND('Data Input Sheets'!N766/(40*52),2)</f>
        <v>0</v>
      </c>
      <c r="F18" s="32">
        <f t="shared" si="0"/>
        <v>0</v>
      </c>
      <c r="H18" s="89">
        <f>'Data Input Sheets'!N766</f>
        <v>0</v>
      </c>
      <c r="J18" s="89">
        <f t="shared" si="1"/>
        <v>0</v>
      </c>
      <c r="K18" s="28"/>
      <c r="L18" s="89">
        <f t="shared" si="2"/>
        <v>0</v>
      </c>
      <c r="M18" s="28"/>
      <c r="N18" s="89">
        <f t="shared" si="3"/>
        <v>0</v>
      </c>
      <c r="O18" s="28"/>
      <c r="P18" s="89">
        <f t="shared" si="4"/>
        <v>0</v>
      </c>
      <c r="Q18" s="28"/>
      <c r="R18" s="89">
        <f t="shared" si="5"/>
        <v>0</v>
      </c>
      <c r="S18" s="28"/>
      <c r="T18" s="89">
        <f t="shared" si="6"/>
        <v>0</v>
      </c>
      <c r="U18" s="28"/>
      <c r="V18" s="89">
        <f t="shared" si="7"/>
        <v>0</v>
      </c>
      <c r="X18" s="317" t="s">
        <v>906</v>
      </c>
      <c r="Z18" s="89">
        <f t="shared" si="12"/>
        <v>0</v>
      </c>
      <c r="AB18" s="89">
        <f t="shared" si="13"/>
        <v>0</v>
      </c>
      <c r="AD18" s="89">
        <f t="shared" si="8"/>
        <v>0</v>
      </c>
      <c r="AE18" s="26"/>
      <c r="AF18" s="89">
        <f>'Data Input Sheets'!$N$848</f>
        <v>0</v>
      </c>
      <c r="AH18" s="89">
        <f t="shared" si="9"/>
        <v>0</v>
      </c>
      <c r="AJ18" s="27" t="s">
        <v>906</v>
      </c>
      <c r="AL18" s="27" t="s">
        <v>906</v>
      </c>
      <c r="AN18" s="89">
        <f t="shared" si="10"/>
        <v>0</v>
      </c>
      <c r="AP18" s="346">
        <f>'Data Input Sheets'!N721</f>
        <v>0</v>
      </c>
      <c r="AR18" s="89">
        <f t="shared" si="11"/>
        <v>0</v>
      </c>
    </row>
    <row r="19" spans="1:44" ht="12.75">
      <c r="A19" s="197" t="str">
        <f>'Data Input Sheets'!D722</f>
        <v>Manager 1</v>
      </c>
      <c r="D19" s="32">
        <f>ROUND('Data Input Sheets'!N767/(40*52),2)</f>
        <v>0</v>
      </c>
      <c r="F19" s="32">
        <f t="shared" si="0"/>
        <v>0</v>
      </c>
      <c r="H19" s="89">
        <f>'Data Input Sheets'!N767</f>
        <v>0</v>
      </c>
      <c r="J19" s="89">
        <f t="shared" si="1"/>
        <v>0</v>
      </c>
      <c r="K19" s="28"/>
      <c r="L19" s="89">
        <f t="shared" si="2"/>
        <v>0</v>
      </c>
      <c r="M19" s="28"/>
      <c r="N19" s="89">
        <f t="shared" si="3"/>
        <v>0</v>
      </c>
      <c r="O19" s="28"/>
      <c r="P19" s="89">
        <f t="shared" si="4"/>
        <v>0</v>
      </c>
      <c r="Q19" s="28"/>
      <c r="R19" s="89">
        <f t="shared" si="5"/>
        <v>0</v>
      </c>
      <c r="S19" s="28"/>
      <c r="T19" s="89">
        <f t="shared" si="6"/>
        <v>0</v>
      </c>
      <c r="U19" s="28"/>
      <c r="V19" s="89">
        <f t="shared" si="7"/>
        <v>0</v>
      </c>
      <c r="X19" s="317" t="s">
        <v>906</v>
      </c>
      <c r="Z19" s="89">
        <f t="shared" si="12"/>
        <v>0</v>
      </c>
      <c r="AB19" s="89">
        <f t="shared" si="13"/>
        <v>0</v>
      </c>
      <c r="AD19" s="89">
        <f t="shared" si="8"/>
        <v>0</v>
      </c>
      <c r="AE19" s="26"/>
      <c r="AF19" s="89">
        <f>'Data Input Sheets'!$N$848</f>
        <v>0</v>
      </c>
      <c r="AH19" s="89">
        <f t="shared" si="9"/>
        <v>0</v>
      </c>
      <c r="AJ19" s="27" t="s">
        <v>906</v>
      </c>
      <c r="AL19" s="27" t="s">
        <v>906</v>
      </c>
      <c r="AN19" s="89">
        <f t="shared" si="10"/>
        <v>0</v>
      </c>
      <c r="AP19" s="346">
        <f>'Data Input Sheets'!N722</f>
        <v>0</v>
      </c>
      <c r="AR19" s="89">
        <f t="shared" si="11"/>
        <v>0</v>
      </c>
    </row>
    <row r="20" spans="1:44" ht="12.75">
      <c r="A20" s="197" t="str">
        <f>'Data Input Sheets'!D723</f>
        <v>Manager 2</v>
      </c>
      <c r="D20" s="32">
        <f>ROUND('Data Input Sheets'!N768/(40*52),2)</f>
        <v>0</v>
      </c>
      <c r="F20" s="32">
        <f t="shared" si="0"/>
        <v>0</v>
      </c>
      <c r="H20" s="89">
        <f>'Data Input Sheets'!N768</f>
        <v>0</v>
      </c>
      <c r="J20" s="89">
        <f t="shared" si="1"/>
        <v>0</v>
      </c>
      <c r="K20" s="28"/>
      <c r="L20" s="89">
        <f t="shared" si="2"/>
        <v>0</v>
      </c>
      <c r="M20" s="28"/>
      <c r="N20" s="89">
        <f t="shared" si="3"/>
        <v>0</v>
      </c>
      <c r="O20" s="28"/>
      <c r="P20" s="89">
        <f t="shared" si="4"/>
        <v>0</v>
      </c>
      <c r="Q20" s="28"/>
      <c r="R20" s="89">
        <f t="shared" si="5"/>
        <v>0</v>
      </c>
      <c r="S20" s="28"/>
      <c r="T20" s="89">
        <f t="shared" si="6"/>
        <v>0</v>
      </c>
      <c r="U20" s="28"/>
      <c r="V20" s="89">
        <f t="shared" si="7"/>
        <v>0</v>
      </c>
      <c r="X20" s="317" t="s">
        <v>906</v>
      </c>
      <c r="Z20" s="89">
        <f t="shared" si="12"/>
        <v>0</v>
      </c>
      <c r="AB20" s="89">
        <f t="shared" si="13"/>
        <v>0</v>
      </c>
      <c r="AD20" s="89">
        <f t="shared" si="8"/>
        <v>0</v>
      </c>
      <c r="AE20" s="26"/>
      <c r="AF20" s="89">
        <f>'Data Input Sheets'!$N$848</f>
        <v>0</v>
      </c>
      <c r="AH20" s="89">
        <f t="shared" si="9"/>
        <v>0</v>
      </c>
      <c r="AJ20" s="27" t="s">
        <v>906</v>
      </c>
      <c r="AL20" s="27" t="s">
        <v>906</v>
      </c>
      <c r="AN20" s="89">
        <f t="shared" si="10"/>
        <v>0</v>
      </c>
      <c r="AP20" s="346">
        <f>'Data Input Sheets'!N723</f>
        <v>0</v>
      </c>
      <c r="AR20" s="89">
        <f t="shared" si="11"/>
        <v>0</v>
      </c>
    </row>
    <row r="21" spans="1:44" ht="12.75">
      <c r="A21" s="197" t="str">
        <f>'Data Input Sheets'!D724</f>
        <v>Manager 3</v>
      </c>
      <c r="D21" s="32">
        <f>ROUND('Data Input Sheets'!N769/(40*52),2)</f>
        <v>0</v>
      </c>
      <c r="F21" s="32">
        <f t="shared" si="0"/>
        <v>0</v>
      </c>
      <c r="H21" s="89">
        <f>'Data Input Sheets'!N769</f>
        <v>0</v>
      </c>
      <c r="J21" s="89">
        <f t="shared" si="1"/>
        <v>0</v>
      </c>
      <c r="K21" s="28"/>
      <c r="L21" s="89">
        <f t="shared" si="2"/>
        <v>0</v>
      </c>
      <c r="M21" s="28"/>
      <c r="N21" s="89">
        <f t="shared" si="3"/>
        <v>0</v>
      </c>
      <c r="O21" s="28"/>
      <c r="P21" s="89">
        <f t="shared" si="4"/>
        <v>0</v>
      </c>
      <c r="Q21" s="28"/>
      <c r="R21" s="89">
        <f t="shared" si="5"/>
        <v>0</v>
      </c>
      <c r="S21" s="28"/>
      <c r="T21" s="89">
        <f t="shared" si="6"/>
        <v>0</v>
      </c>
      <c r="U21" s="28"/>
      <c r="V21" s="89">
        <f t="shared" si="7"/>
        <v>0</v>
      </c>
      <c r="X21" s="317" t="s">
        <v>906</v>
      </c>
      <c r="Z21" s="89">
        <f t="shared" si="12"/>
        <v>0</v>
      </c>
      <c r="AB21" s="89">
        <f t="shared" si="13"/>
        <v>0</v>
      </c>
      <c r="AD21" s="89">
        <f t="shared" si="8"/>
        <v>0</v>
      </c>
      <c r="AE21" s="26"/>
      <c r="AF21" s="89">
        <f>'Data Input Sheets'!$N$848</f>
        <v>0</v>
      </c>
      <c r="AH21" s="89">
        <f t="shared" si="9"/>
        <v>0</v>
      </c>
      <c r="AJ21" s="27" t="s">
        <v>906</v>
      </c>
      <c r="AL21" s="27" t="s">
        <v>906</v>
      </c>
      <c r="AN21" s="89">
        <f t="shared" si="10"/>
        <v>0</v>
      </c>
      <c r="AP21" s="346">
        <f>'Data Input Sheets'!N724</f>
        <v>0</v>
      </c>
      <c r="AR21" s="89">
        <f t="shared" si="11"/>
        <v>0</v>
      </c>
    </row>
    <row r="22" spans="1:44" ht="12.75">
      <c r="A22" s="197" t="str">
        <f>'Data Input Sheets'!D725</f>
        <v>Director 1</v>
      </c>
      <c r="D22" s="32">
        <f>ROUND('Data Input Sheets'!N770/(40*52),2)</f>
        <v>0</v>
      </c>
      <c r="F22" s="32">
        <f t="shared" si="0"/>
        <v>0</v>
      </c>
      <c r="H22" s="89">
        <f>'Data Input Sheets'!N770</f>
        <v>0</v>
      </c>
      <c r="J22" s="89">
        <f t="shared" si="1"/>
        <v>0</v>
      </c>
      <c r="K22" s="28"/>
      <c r="L22" s="89">
        <f t="shared" si="2"/>
        <v>0</v>
      </c>
      <c r="M22" s="28"/>
      <c r="N22" s="89">
        <f t="shared" si="3"/>
        <v>0</v>
      </c>
      <c r="O22" s="28"/>
      <c r="P22" s="89">
        <f t="shared" si="4"/>
        <v>0</v>
      </c>
      <c r="Q22" s="28"/>
      <c r="R22" s="89">
        <f t="shared" si="5"/>
        <v>0</v>
      </c>
      <c r="S22" s="28"/>
      <c r="T22" s="89">
        <f t="shared" si="6"/>
        <v>0</v>
      </c>
      <c r="U22" s="28"/>
      <c r="V22" s="89">
        <f t="shared" si="7"/>
        <v>0</v>
      </c>
      <c r="X22" s="317" t="s">
        <v>906</v>
      </c>
      <c r="Z22" s="89">
        <f t="shared" si="12"/>
        <v>0</v>
      </c>
      <c r="AB22" s="89">
        <f t="shared" si="13"/>
        <v>0</v>
      </c>
      <c r="AD22" s="89">
        <f t="shared" si="8"/>
        <v>0</v>
      </c>
      <c r="AE22" s="26"/>
      <c r="AF22" s="89">
        <f>'Data Input Sheets'!$N$848</f>
        <v>0</v>
      </c>
      <c r="AH22" s="89">
        <f t="shared" si="9"/>
        <v>0</v>
      </c>
      <c r="AJ22" s="27" t="s">
        <v>906</v>
      </c>
      <c r="AL22" s="27" t="s">
        <v>906</v>
      </c>
      <c r="AN22" s="89">
        <f t="shared" si="10"/>
        <v>0</v>
      </c>
      <c r="AP22" s="346">
        <f>'Data Input Sheets'!N725</f>
        <v>0</v>
      </c>
      <c r="AR22" s="89">
        <f t="shared" si="11"/>
        <v>0</v>
      </c>
    </row>
    <row r="23" spans="1:44" ht="12.75">
      <c r="A23" s="197" t="str">
        <f>'Data Input Sheets'!D726</f>
        <v>Director 2</v>
      </c>
      <c r="D23" s="32">
        <f>ROUND('Data Input Sheets'!N771/(40*52),2)</f>
        <v>0</v>
      </c>
      <c r="F23" s="32">
        <f t="shared" si="0"/>
        <v>0</v>
      </c>
      <c r="H23" s="89">
        <f>'Data Input Sheets'!N771</f>
        <v>0</v>
      </c>
      <c r="J23" s="89">
        <f t="shared" si="1"/>
        <v>0</v>
      </c>
      <c r="K23" s="28"/>
      <c r="L23" s="89">
        <f t="shared" si="2"/>
        <v>0</v>
      </c>
      <c r="M23" s="28"/>
      <c r="N23" s="89">
        <f t="shared" si="3"/>
        <v>0</v>
      </c>
      <c r="O23" s="28"/>
      <c r="P23" s="89">
        <f t="shared" si="4"/>
        <v>0</v>
      </c>
      <c r="Q23" s="28"/>
      <c r="R23" s="89">
        <f t="shared" si="5"/>
        <v>0</v>
      </c>
      <c r="S23" s="28"/>
      <c r="T23" s="89">
        <f t="shared" si="6"/>
        <v>0</v>
      </c>
      <c r="U23" s="28"/>
      <c r="V23" s="89">
        <f t="shared" si="7"/>
        <v>0</v>
      </c>
      <c r="X23" s="317" t="s">
        <v>906</v>
      </c>
      <c r="Z23" s="89">
        <f t="shared" si="12"/>
        <v>0</v>
      </c>
      <c r="AB23" s="89">
        <f t="shared" si="13"/>
        <v>0</v>
      </c>
      <c r="AD23" s="89">
        <f t="shared" si="8"/>
        <v>0</v>
      </c>
      <c r="AE23" s="26"/>
      <c r="AF23" s="89">
        <f>'Data Input Sheets'!$N$848</f>
        <v>0</v>
      </c>
      <c r="AH23" s="89">
        <f t="shared" si="9"/>
        <v>0</v>
      </c>
      <c r="AJ23" s="27" t="s">
        <v>906</v>
      </c>
      <c r="AL23" s="27" t="s">
        <v>906</v>
      </c>
      <c r="AN23" s="89">
        <f t="shared" si="10"/>
        <v>0</v>
      </c>
      <c r="AP23" s="346">
        <f>'Data Input Sheets'!N726</f>
        <v>0</v>
      </c>
      <c r="AR23" s="89">
        <f t="shared" si="11"/>
        <v>0</v>
      </c>
    </row>
    <row r="24" spans="1:44" ht="12.75">
      <c r="A24" s="197" t="str">
        <f>'Data Input Sheets'!D727</f>
        <v>Director 3</v>
      </c>
      <c r="D24" s="32">
        <f>ROUND('Data Input Sheets'!N772/(40*52),2)</f>
        <v>0</v>
      </c>
      <c r="F24" s="32">
        <f t="shared" si="0"/>
        <v>0</v>
      </c>
      <c r="H24" s="89">
        <f>'Data Input Sheets'!N772</f>
        <v>0</v>
      </c>
      <c r="J24" s="89">
        <f t="shared" si="1"/>
        <v>0</v>
      </c>
      <c r="K24" s="28"/>
      <c r="L24" s="89">
        <f t="shared" si="2"/>
        <v>0</v>
      </c>
      <c r="M24" s="28"/>
      <c r="N24" s="89">
        <f t="shared" si="3"/>
        <v>0</v>
      </c>
      <c r="O24" s="28"/>
      <c r="P24" s="89">
        <f t="shared" si="4"/>
        <v>0</v>
      </c>
      <c r="Q24" s="28"/>
      <c r="R24" s="89">
        <f t="shared" si="5"/>
        <v>0</v>
      </c>
      <c r="S24" s="28"/>
      <c r="T24" s="89">
        <f t="shared" si="6"/>
        <v>0</v>
      </c>
      <c r="U24" s="28"/>
      <c r="V24" s="89">
        <f t="shared" si="7"/>
        <v>0</v>
      </c>
      <c r="X24" s="317" t="s">
        <v>906</v>
      </c>
      <c r="Z24" s="89">
        <f t="shared" si="12"/>
        <v>0</v>
      </c>
      <c r="AB24" s="89">
        <f t="shared" si="13"/>
        <v>0</v>
      </c>
      <c r="AD24" s="89">
        <f t="shared" si="8"/>
        <v>0</v>
      </c>
      <c r="AE24" s="26"/>
      <c r="AF24" s="89">
        <f>'Data Input Sheets'!$N$848</f>
        <v>0</v>
      </c>
      <c r="AH24" s="89">
        <f t="shared" si="9"/>
        <v>0</v>
      </c>
      <c r="AJ24" s="27" t="s">
        <v>906</v>
      </c>
      <c r="AL24" s="27" t="s">
        <v>906</v>
      </c>
      <c r="AN24" s="89">
        <f t="shared" si="10"/>
        <v>0</v>
      </c>
      <c r="AP24" s="346">
        <f>'Data Input Sheets'!N727</f>
        <v>0</v>
      </c>
      <c r="AR24" s="89">
        <f t="shared" si="11"/>
        <v>0</v>
      </c>
    </row>
    <row r="25" spans="1:42" ht="12.75">
      <c r="A25" s="204"/>
      <c r="X25" s="6"/>
      <c r="AP25" s="346"/>
    </row>
    <row r="26" spans="1:42" ht="12.75">
      <c r="A26" s="205" t="s">
        <v>1002</v>
      </c>
      <c r="X26" s="6"/>
      <c r="AP26" s="346"/>
    </row>
    <row r="27" spans="1:44" ht="12.75">
      <c r="A27" s="197" t="str">
        <f>'Data Input Sheets'!D777</f>
        <v>Clerk 1</v>
      </c>
      <c r="D27" s="32">
        <f>'Data Input Sheets'!N777</f>
        <v>0</v>
      </c>
      <c r="F27" s="32">
        <f aca="true" t="shared" si="14" ref="F27:F38">ROUND(D27*1.5,2)</f>
        <v>0</v>
      </c>
      <c r="H27" s="206">
        <f>ROUND((D27*'Data Input Sheets'!F803*52)+('Schedule G-5'!F27*'Data Input Sheets'!H803*52),0)</f>
        <v>0</v>
      </c>
      <c r="J27" s="206">
        <f aca="true" t="shared" si="15" ref="J27:J38">IF(H27&lt;87900,(ROUND($J$11*H27,0)),87900*$J$11)</f>
        <v>0</v>
      </c>
      <c r="K27" s="28"/>
      <c r="L27" s="206">
        <f aca="true" t="shared" si="16" ref="L27:L38">ROUND($L$11*H27,0)</f>
        <v>0</v>
      </c>
      <c r="M27" s="28"/>
      <c r="N27" s="206">
        <f aca="true" t="shared" si="17" ref="N27:N38">IF(H27&lt;7000,(ROUND(N$11*H27,0)),7000*$N$11)</f>
        <v>0</v>
      </c>
      <c r="O27" s="28"/>
      <c r="P27" s="206">
        <f aca="true" t="shared" si="18" ref="P27:P38">IF(H27&lt;7000,(ROUND(P$11*H27,0)),7000*$P$11)</f>
        <v>0</v>
      </c>
      <c r="Q27" s="28"/>
      <c r="R27" s="206">
        <f aca="true" t="shared" si="19" ref="R27:R38">ROUND(R$11*H27,0)</f>
        <v>0</v>
      </c>
      <c r="S27" s="28"/>
      <c r="T27" s="206">
        <f aca="true" t="shared" si="20" ref="T27:T38">ROUND(T$11*H27,0)</f>
        <v>0</v>
      </c>
      <c r="U27" s="28"/>
      <c r="V27" s="206">
        <f aca="true" t="shared" si="21" ref="V27:V38">SUM(J27:T27)</f>
        <v>0</v>
      </c>
      <c r="X27" s="317" t="s">
        <v>906</v>
      </c>
      <c r="Z27" s="206">
        <f aca="true" t="shared" si="22" ref="Z27:Z38">ROUND(H27*Z$11,0)</f>
        <v>0</v>
      </c>
      <c r="AA27" s="89"/>
      <c r="AB27" s="206">
        <f aca="true" t="shared" si="23" ref="AB27:AB38">ROUND(H27*AB$11,0)</f>
        <v>0</v>
      </c>
      <c r="AD27" s="206">
        <f aca="true" t="shared" si="24" ref="AD27:AD38">ROUND(H27*AD$11,0)</f>
        <v>0</v>
      </c>
      <c r="AE27" s="26"/>
      <c r="AF27" s="206">
        <f>'Data Input Sheets'!$N$848</f>
        <v>0</v>
      </c>
      <c r="AH27" s="206">
        <f aca="true" t="shared" si="25" ref="AH27:AH38">SUM(Z27:AF27)</f>
        <v>0</v>
      </c>
      <c r="AJ27" s="27" t="s">
        <v>906</v>
      </c>
      <c r="AL27" s="27" t="s">
        <v>906</v>
      </c>
      <c r="AN27" s="206">
        <f aca="true" t="shared" si="26" ref="AN27:AN38">H27+V27+AH27</f>
        <v>0</v>
      </c>
      <c r="AP27" s="346">
        <f>'Data Input Sheets'!N743</f>
        <v>0</v>
      </c>
      <c r="AR27" s="206">
        <f aca="true" t="shared" si="27" ref="AR27:AR38">ROUND(AN27*AP27,0)</f>
        <v>0</v>
      </c>
    </row>
    <row r="28" spans="1:44" ht="12.75">
      <c r="A28" s="197" t="str">
        <f>'Data Input Sheets'!D778</f>
        <v>Clerk 2</v>
      </c>
      <c r="D28" s="32">
        <f>'Data Input Sheets'!N778</f>
        <v>0</v>
      </c>
      <c r="F28" s="32">
        <f t="shared" si="14"/>
        <v>0</v>
      </c>
      <c r="H28" s="89">
        <f>ROUND((D28*'Data Input Sheets'!F804*52)+('Schedule G-5'!F28*'Data Input Sheets'!H804*52),0)</f>
        <v>0</v>
      </c>
      <c r="J28" s="89">
        <f t="shared" si="15"/>
        <v>0</v>
      </c>
      <c r="K28" s="28"/>
      <c r="L28" s="89">
        <f t="shared" si="16"/>
        <v>0</v>
      </c>
      <c r="M28" s="28"/>
      <c r="N28" s="89">
        <f t="shared" si="17"/>
        <v>0</v>
      </c>
      <c r="O28" s="28"/>
      <c r="P28" s="89">
        <f t="shared" si="18"/>
        <v>0</v>
      </c>
      <c r="Q28" s="28"/>
      <c r="R28" s="89">
        <f t="shared" si="19"/>
        <v>0</v>
      </c>
      <c r="S28" s="28"/>
      <c r="T28" s="89">
        <f t="shared" si="20"/>
        <v>0</v>
      </c>
      <c r="U28" s="28"/>
      <c r="V28" s="89">
        <f t="shared" si="21"/>
        <v>0</v>
      </c>
      <c r="X28" s="318" t="s">
        <v>906</v>
      </c>
      <c r="Z28" s="89">
        <f t="shared" si="22"/>
        <v>0</v>
      </c>
      <c r="AA28" s="89"/>
      <c r="AB28" s="89">
        <f t="shared" si="23"/>
        <v>0</v>
      </c>
      <c r="AD28" s="89">
        <f t="shared" si="24"/>
        <v>0</v>
      </c>
      <c r="AE28" s="26"/>
      <c r="AF28" s="89">
        <f>'Data Input Sheets'!$N$848</f>
        <v>0</v>
      </c>
      <c r="AH28" s="89">
        <f t="shared" si="25"/>
        <v>0</v>
      </c>
      <c r="AJ28" s="27" t="s">
        <v>906</v>
      </c>
      <c r="AL28" s="27" t="s">
        <v>906</v>
      </c>
      <c r="AN28" s="89">
        <f t="shared" si="26"/>
        <v>0</v>
      </c>
      <c r="AP28" s="346">
        <f>'Data Input Sheets'!N744</f>
        <v>0</v>
      </c>
      <c r="AR28" s="89">
        <f t="shared" si="27"/>
        <v>0</v>
      </c>
    </row>
    <row r="29" spans="1:44" ht="12.75">
      <c r="A29" s="197" t="str">
        <f>'Data Input Sheets'!D779</f>
        <v>Clerk 3</v>
      </c>
      <c r="D29" s="32">
        <f>'Data Input Sheets'!N779</f>
        <v>0</v>
      </c>
      <c r="F29" s="32">
        <f t="shared" si="14"/>
        <v>0</v>
      </c>
      <c r="H29" s="89">
        <f>ROUND((D29*'Data Input Sheets'!F805*52)+('Schedule G-5'!F29*'Data Input Sheets'!H805*52),0)</f>
        <v>0</v>
      </c>
      <c r="J29" s="89">
        <f t="shared" si="15"/>
        <v>0</v>
      </c>
      <c r="K29" s="28"/>
      <c r="L29" s="89">
        <f t="shared" si="16"/>
        <v>0</v>
      </c>
      <c r="M29" s="28"/>
      <c r="N29" s="89">
        <f t="shared" si="17"/>
        <v>0</v>
      </c>
      <c r="O29" s="28"/>
      <c r="P29" s="89">
        <f t="shared" si="18"/>
        <v>0</v>
      </c>
      <c r="Q29" s="28"/>
      <c r="R29" s="89">
        <f t="shared" si="19"/>
        <v>0</v>
      </c>
      <c r="S29" s="28"/>
      <c r="T29" s="89">
        <f t="shared" si="20"/>
        <v>0</v>
      </c>
      <c r="U29" s="28"/>
      <c r="V29" s="89">
        <f t="shared" si="21"/>
        <v>0</v>
      </c>
      <c r="X29" s="318" t="s">
        <v>906</v>
      </c>
      <c r="Z29" s="89">
        <f t="shared" si="22"/>
        <v>0</v>
      </c>
      <c r="AA29" s="89"/>
      <c r="AB29" s="89">
        <f t="shared" si="23"/>
        <v>0</v>
      </c>
      <c r="AD29" s="89">
        <f t="shared" si="24"/>
        <v>0</v>
      </c>
      <c r="AE29" s="26"/>
      <c r="AF29" s="89">
        <f>'Data Input Sheets'!$N$848</f>
        <v>0</v>
      </c>
      <c r="AH29" s="89">
        <f t="shared" si="25"/>
        <v>0</v>
      </c>
      <c r="AJ29" s="27" t="s">
        <v>906</v>
      </c>
      <c r="AL29" s="27" t="s">
        <v>906</v>
      </c>
      <c r="AN29" s="89">
        <f t="shared" si="26"/>
        <v>0</v>
      </c>
      <c r="AP29" s="346">
        <f>'Data Input Sheets'!N745</f>
        <v>0</v>
      </c>
      <c r="AR29" s="89">
        <f t="shared" si="27"/>
        <v>0</v>
      </c>
    </row>
    <row r="30" spans="1:44" ht="12.75">
      <c r="A30" s="197" t="str">
        <f>'Data Input Sheets'!D780</f>
        <v>Clerk 4</v>
      </c>
      <c r="D30" s="32">
        <f>'Data Input Sheets'!N780</f>
        <v>0</v>
      </c>
      <c r="F30" s="32">
        <f t="shared" si="14"/>
        <v>0</v>
      </c>
      <c r="H30" s="89">
        <f>ROUND((D30*'Data Input Sheets'!F806*52)+('Schedule G-5'!F30*'Data Input Sheets'!H806*52),0)</f>
        <v>0</v>
      </c>
      <c r="J30" s="89">
        <f t="shared" si="15"/>
        <v>0</v>
      </c>
      <c r="K30" s="28"/>
      <c r="L30" s="89">
        <f t="shared" si="16"/>
        <v>0</v>
      </c>
      <c r="M30" s="28"/>
      <c r="N30" s="89">
        <f t="shared" si="17"/>
        <v>0</v>
      </c>
      <c r="O30" s="28"/>
      <c r="P30" s="89">
        <f t="shared" si="18"/>
        <v>0</v>
      </c>
      <c r="Q30" s="28"/>
      <c r="R30" s="89">
        <f t="shared" si="19"/>
        <v>0</v>
      </c>
      <c r="S30" s="28"/>
      <c r="T30" s="89">
        <f t="shared" si="20"/>
        <v>0</v>
      </c>
      <c r="U30" s="28"/>
      <c r="V30" s="89">
        <f t="shared" si="21"/>
        <v>0</v>
      </c>
      <c r="X30" s="318" t="s">
        <v>906</v>
      </c>
      <c r="Z30" s="89">
        <f t="shared" si="22"/>
        <v>0</v>
      </c>
      <c r="AA30" s="89"/>
      <c r="AB30" s="89">
        <f t="shared" si="23"/>
        <v>0</v>
      </c>
      <c r="AD30" s="89">
        <f t="shared" si="24"/>
        <v>0</v>
      </c>
      <c r="AE30" s="26"/>
      <c r="AF30" s="89">
        <f>'Data Input Sheets'!$N$848</f>
        <v>0</v>
      </c>
      <c r="AH30" s="89">
        <f t="shared" si="25"/>
        <v>0</v>
      </c>
      <c r="AJ30" s="27" t="s">
        <v>906</v>
      </c>
      <c r="AL30" s="27" t="s">
        <v>906</v>
      </c>
      <c r="AN30" s="89">
        <f t="shared" si="26"/>
        <v>0</v>
      </c>
      <c r="AP30" s="346">
        <f>'Data Input Sheets'!N746</f>
        <v>0</v>
      </c>
      <c r="AR30" s="89">
        <f t="shared" si="27"/>
        <v>0</v>
      </c>
    </row>
    <row r="31" spans="1:44" ht="12.75">
      <c r="A31" s="197" t="str">
        <f>'Data Input Sheets'!D781</f>
        <v>Clerk 5</v>
      </c>
      <c r="D31" s="32">
        <f>'Data Input Sheets'!N781</f>
        <v>0</v>
      </c>
      <c r="F31" s="32">
        <f t="shared" si="14"/>
        <v>0</v>
      </c>
      <c r="H31" s="89">
        <f>ROUND((D31*'Data Input Sheets'!F807*52)+('Schedule G-5'!F31*'Data Input Sheets'!H807*52),0)</f>
        <v>0</v>
      </c>
      <c r="J31" s="89">
        <f t="shared" si="15"/>
        <v>0</v>
      </c>
      <c r="K31" s="28"/>
      <c r="L31" s="89">
        <f t="shared" si="16"/>
        <v>0</v>
      </c>
      <c r="M31" s="28"/>
      <c r="N31" s="89">
        <f t="shared" si="17"/>
        <v>0</v>
      </c>
      <c r="O31" s="28"/>
      <c r="P31" s="89">
        <f t="shared" si="18"/>
        <v>0</v>
      </c>
      <c r="Q31" s="28"/>
      <c r="R31" s="89">
        <f t="shared" si="19"/>
        <v>0</v>
      </c>
      <c r="S31" s="28"/>
      <c r="T31" s="89">
        <f t="shared" si="20"/>
        <v>0</v>
      </c>
      <c r="U31" s="28"/>
      <c r="V31" s="89">
        <f t="shared" si="21"/>
        <v>0</v>
      </c>
      <c r="X31" s="318" t="s">
        <v>906</v>
      </c>
      <c r="Z31" s="89">
        <f t="shared" si="22"/>
        <v>0</v>
      </c>
      <c r="AA31" s="89"/>
      <c r="AB31" s="89">
        <f t="shared" si="23"/>
        <v>0</v>
      </c>
      <c r="AD31" s="89">
        <f t="shared" si="24"/>
        <v>0</v>
      </c>
      <c r="AE31" s="26"/>
      <c r="AF31" s="89">
        <f>'Data Input Sheets'!$N$848</f>
        <v>0</v>
      </c>
      <c r="AH31" s="89">
        <f t="shared" si="25"/>
        <v>0</v>
      </c>
      <c r="AJ31" s="27" t="s">
        <v>906</v>
      </c>
      <c r="AL31" s="27" t="s">
        <v>906</v>
      </c>
      <c r="AN31" s="89">
        <f t="shared" si="26"/>
        <v>0</v>
      </c>
      <c r="AP31" s="346">
        <f>'Data Input Sheets'!N747</f>
        <v>0</v>
      </c>
      <c r="AR31" s="89">
        <f t="shared" si="27"/>
        <v>0</v>
      </c>
    </row>
    <row r="32" spans="1:44" ht="12.75">
      <c r="A32" s="197" t="str">
        <f>'Data Input Sheets'!D782</f>
        <v>Clerk 6</v>
      </c>
      <c r="D32" s="32">
        <f>'Data Input Sheets'!N782</f>
        <v>0</v>
      </c>
      <c r="F32" s="32">
        <f t="shared" si="14"/>
        <v>0</v>
      </c>
      <c r="H32" s="89">
        <f>ROUND((D32*'Data Input Sheets'!F808*52)+('Schedule G-5'!F32*'Data Input Sheets'!H808*52),0)</f>
        <v>0</v>
      </c>
      <c r="J32" s="89">
        <f t="shared" si="15"/>
        <v>0</v>
      </c>
      <c r="K32" s="28"/>
      <c r="L32" s="89">
        <f t="shared" si="16"/>
        <v>0</v>
      </c>
      <c r="M32" s="28"/>
      <c r="N32" s="89">
        <f t="shared" si="17"/>
        <v>0</v>
      </c>
      <c r="O32" s="28"/>
      <c r="P32" s="89">
        <f t="shared" si="18"/>
        <v>0</v>
      </c>
      <c r="Q32" s="28"/>
      <c r="R32" s="89">
        <f t="shared" si="19"/>
        <v>0</v>
      </c>
      <c r="S32" s="28"/>
      <c r="T32" s="89">
        <f t="shared" si="20"/>
        <v>0</v>
      </c>
      <c r="U32" s="28"/>
      <c r="V32" s="89">
        <f t="shared" si="21"/>
        <v>0</v>
      </c>
      <c r="X32" s="318" t="s">
        <v>906</v>
      </c>
      <c r="Z32" s="89">
        <f t="shared" si="22"/>
        <v>0</v>
      </c>
      <c r="AA32" s="89"/>
      <c r="AB32" s="89">
        <f t="shared" si="23"/>
        <v>0</v>
      </c>
      <c r="AD32" s="89">
        <f t="shared" si="24"/>
        <v>0</v>
      </c>
      <c r="AE32" s="26"/>
      <c r="AF32" s="89">
        <f>'Data Input Sheets'!$N$848</f>
        <v>0</v>
      </c>
      <c r="AH32" s="89">
        <f t="shared" si="25"/>
        <v>0</v>
      </c>
      <c r="AJ32" s="27" t="s">
        <v>906</v>
      </c>
      <c r="AL32" s="27" t="s">
        <v>906</v>
      </c>
      <c r="AN32" s="89">
        <f t="shared" si="26"/>
        <v>0</v>
      </c>
      <c r="AP32" s="346">
        <f>'Data Input Sheets'!N748</f>
        <v>0</v>
      </c>
      <c r="AR32" s="89">
        <f t="shared" si="27"/>
        <v>0</v>
      </c>
    </row>
    <row r="33" spans="1:44" ht="12.75">
      <c r="A33" s="197" t="str">
        <f>'Data Input Sheets'!D783</f>
        <v>Administrative Assistant 1</v>
      </c>
      <c r="D33" s="32">
        <f>'Data Input Sheets'!N783</f>
        <v>0</v>
      </c>
      <c r="F33" s="32">
        <f t="shared" si="14"/>
        <v>0</v>
      </c>
      <c r="H33" s="89">
        <f>ROUND((D33*'Data Input Sheets'!F809*52)+('Schedule G-5'!F33*'Data Input Sheets'!H809*52),0)</f>
        <v>0</v>
      </c>
      <c r="J33" s="89">
        <f t="shared" si="15"/>
        <v>0</v>
      </c>
      <c r="K33" s="28"/>
      <c r="L33" s="89">
        <f t="shared" si="16"/>
        <v>0</v>
      </c>
      <c r="M33" s="28"/>
      <c r="N33" s="89">
        <f t="shared" si="17"/>
        <v>0</v>
      </c>
      <c r="O33" s="28"/>
      <c r="P33" s="89">
        <f t="shared" si="18"/>
        <v>0</v>
      </c>
      <c r="Q33" s="28"/>
      <c r="R33" s="89">
        <f t="shared" si="19"/>
        <v>0</v>
      </c>
      <c r="S33" s="28"/>
      <c r="T33" s="89">
        <f t="shared" si="20"/>
        <v>0</v>
      </c>
      <c r="U33" s="28"/>
      <c r="V33" s="89">
        <f t="shared" si="21"/>
        <v>0</v>
      </c>
      <c r="X33" s="318" t="s">
        <v>906</v>
      </c>
      <c r="Z33" s="89">
        <f t="shared" si="22"/>
        <v>0</v>
      </c>
      <c r="AA33" s="89"/>
      <c r="AB33" s="89">
        <f t="shared" si="23"/>
        <v>0</v>
      </c>
      <c r="AD33" s="89">
        <f t="shared" si="24"/>
        <v>0</v>
      </c>
      <c r="AE33" s="26"/>
      <c r="AF33" s="89">
        <f>'Data Input Sheets'!$N$848</f>
        <v>0</v>
      </c>
      <c r="AH33" s="89">
        <f t="shared" si="25"/>
        <v>0</v>
      </c>
      <c r="AJ33" s="27" t="s">
        <v>906</v>
      </c>
      <c r="AL33" s="27" t="s">
        <v>906</v>
      </c>
      <c r="AN33" s="89">
        <f t="shared" si="26"/>
        <v>0</v>
      </c>
      <c r="AP33" s="346">
        <f>'Data Input Sheets'!N749</f>
        <v>0</v>
      </c>
      <c r="AR33" s="89">
        <f t="shared" si="27"/>
        <v>0</v>
      </c>
    </row>
    <row r="34" spans="1:44" ht="12.75">
      <c r="A34" s="197" t="str">
        <f>'Data Input Sheets'!D784</f>
        <v>Administrative Assistant 2</v>
      </c>
      <c r="D34" s="32">
        <f>'Data Input Sheets'!N784</f>
        <v>0</v>
      </c>
      <c r="F34" s="32">
        <f t="shared" si="14"/>
        <v>0</v>
      </c>
      <c r="H34" s="89">
        <f>ROUND((D34*'Data Input Sheets'!F810*52)+('Schedule G-5'!F34*'Data Input Sheets'!H810*52),0)</f>
        <v>0</v>
      </c>
      <c r="J34" s="89">
        <f t="shared" si="15"/>
        <v>0</v>
      </c>
      <c r="K34" s="28"/>
      <c r="L34" s="89">
        <f t="shared" si="16"/>
        <v>0</v>
      </c>
      <c r="M34" s="28"/>
      <c r="N34" s="89">
        <f t="shared" si="17"/>
        <v>0</v>
      </c>
      <c r="O34" s="28"/>
      <c r="P34" s="89">
        <f t="shared" si="18"/>
        <v>0</v>
      </c>
      <c r="Q34" s="28"/>
      <c r="R34" s="89">
        <f t="shared" si="19"/>
        <v>0</v>
      </c>
      <c r="S34" s="28"/>
      <c r="T34" s="89">
        <f t="shared" si="20"/>
        <v>0</v>
      </c>
      <c r="U34" s="28"/>
      <c r="V34" s="89">
        <f t="shared" si="21"/>
        <v>0</v>
      </c>
      <c r="X34" s="318" t="s">
        <v>906</v>
      </c>
      <c r="Z34" s="89">
        <f t="shared" si="22"/>
        <v>0</v>
      </c>
      <c r="AA34" s="89"/>
      <c r="AB34" s="89">
        <f t="shared" si="23"/>
        <v>0</v>
      </c>
      <c r="AD34" s="89">
        <f t="shared" si="24"/>
        <v>0</v>
      </c>
      <c r="AE34" s="26"/>
      <c r="AF34" s="89">
        <f>'Data Input Sheets'!$N$848</f>
        <v>0</v>
      </c>
      <c r="AH34" s="89">
        <f t="shared" si="25"/>
        <v>0</v>
      </c>
      <c r="AJ34" s="27" t="s">
        <v>906</v>
      </c>
      <c r="AL34" s="27" t="s">
        <v>906</v>
      </c>
      <c r="AN34" s="89">
        <f t="shared" si="26"/>
        <v>0</v>
      </c>
      <c r="AP34" s="346">
        <f>'Data Input Sheets'!N750</f>
        <v>0</v>
      </c>
      <c r="AR34" s="89">
        <f t="shared" si="27"/>
        <v>0</v>
      </c>
    </row>
    <row r="35" spans="1:44" ht="12.75">
      <c r="A35" s="197" t="str">
        <f>'Data Input Sheets'!D785</f>
        <v>Administrative Assistant 3</v>
      </c>
      <c r="D35" s="32">
        <f>'Data Input Sheets'!N785</f>
        <v>0</v>
      </c>
      <c r="F35" s="32">
        <f t="shared" si="14"/>
        <v>0</v>
      </c>
      <c r="H35" s="89">
        <f>ROUND((D35*'Data Input Sheets'!F811*52)+('Schedule G-5'!F35*'Data Input Sheets'!H811*52),0)</f>
        <v>0</v>
      </c>
      <c r="J35" s="89">
        <f t="shared" si="15"/>
        <v>0</v>
      </c>
      <c r="K35" s="28"/>
      <c r="L35" s="89">
        <f t="shared" si="16"/>
        <v>0</v>
      </c>
      <c r="M35" s="28"/>
      <c r="N35" s="89">
        <f t="shared" si="17"/>
        <v>0</v>
      </c>
      <c r="O35" s="28"/>
      <c r="P35" s="89">
        <f t="shared" si="18"/>
        <v>0</v>
      </c>
      <c r="Q35" s="28"/>
      <c r="R35" s="89">
        <f t="shared" si="19"/>
        <v>0</v>
      </c>
      <c r="S35" s="28"/>
      <c r="T35" s="89">
        <f t="shared" si="20"/>
        <v>0</v>
      </c>
      <c r="U35" s="28"/>
      <c r="V35" s="89">
        <f t="shared" si="21"/>
        <v>0</v>
      </c>
      <c r="X35" s="318" t="s">
        <v>906</v>
      </c>
      <c r="Z35" s="89">
        <f t="shared" si="22"/>
        <v>0</v>
      </c>
      <c r="AA35" s="89"/>
      <c r="AB35" s="89">
        <f t="shared" si="23"/>
        <v>0</v>
      </c>
      <c r="AD35" s="89">
        <f t="shared" si="24"/>
        <v>0</v>
      </c>
      <c r="AE35" s="26"/>
      <c r="AF35" s="89">
        <f>'Data Input Sheets'!$N$848</f>
        <v>0</v>
      </c>
      <c r="AH35" s="89">
        <f t="shared" si="25"/>
        <v>0</v>
      </c>
      <c r="AJ35" s="27" t="s">
        <v>906</v>
      </c>
      <c r="AL35" s="27" t="s">
        <v>906</v>
      </c>
      <c r="AN35" s="89">
        <f t="shared" si="26"/>
        <v>0</v>
      </c>
      <c r="AP35" s="346">
        <f>'Data Input Sheets'!N751</f>
        <v>0</v>
      </c>
      <c r="AR35" s="89">
        <f t="shared" si="27"/>
        <v>0</v>
      </c>
    </row>
    <row r="36" spans="1:44" ht="12.75">
      <c r="A36" s="197" t="str">
        <f>'Data Input Sheets'!D786</f>
        <v>Administrative Assistant 4</v>
      </c>
      <c r="D36" s="32">
        <f>'Data Input Sheets'!N786</f>
        <v>0</v>
      </c>
      <c r="F36" s="32">
        <f t="shared" si="14"/>
        <v>0</v>
      </c>
      <c r="H36" s="89">
        <f>ROUND((D36*'Data Input Sheets'!F812*52)+('Schedule G-5'!F36*'Data Input Sheets'!H812*52),0)</f>
        <v>0</v>
      </c>
      <c r="J36" s="89">
        <f t="shared" si="15"/>
        <v>0</v>
      </c>
      <c r="K36" s="28"/>
      <c r="L36" s="89">
        <f t="shared" si="16"/>
        <v>0</v>
      </c>
      <c r="M36" s="28"/>
      <c r="N36" s="89">
        <f t="shared" si="17"/>
        <v>0</v>
      </c>
      <c r="O36" s="28"/>
      <c r="P36" s="89">
        <f t="shared" si="18"/>
        <v>0</v>
      </c>
      <c r="Q36" s="28"/>
      <c r="R36" s="89">
        <f t="shared" si="19"/>
        <v>0</v>
      </c>
      <c r="S36" s="28"/>
      <c r="T36" s="89">
        <f t="shared" si="20"/>
        <v>0</v>
      </c>
      <c r="U36" s="28"/>
      <c r="V36" s="89">
        <f t="shared" si="21"/>
        <v>0</v>
      </c>
      <c r="X36" s="318" t="s">
        <v>906</v>
      </c>
      <c r="Z36" s="89">
        <f t="shared" si="22"/>
        <v>0</v>
      </c>
      <c r="AA36" s="89"/>
      <c r="AB36" s="89">
        <f t="shared" si="23"/>
        <v>0</v>
      </c>
      <c r="AD36" s="89">
        <f t="shared" si="24"/>
        <v>0</v>
      </c>
      <c r="AE36" s="26"/>
      <c r="AF36" s="89">
        <f>'Data Input Sheets'!$N$848</f>
        <v>0</v>
      </c>
      <c r="AH36" s="89">
        <f t="shared" si="25"/>
        <v>0</v>
      </c>
      <c r="AJ36" s="27" t="s">
        <v>906</v>
      </c>
      <c r="AL36" s="27" t="s">
        <v>906</v>
      </c>
      <c r="AN36" s="89">
        <f t="shared" si="26"/>
        <v>0</v>
      </c>
      <c r="AP36" s="346">
        <f>'Data Input Sheets'!N752</f>
        <v>0</v>
      </c>
      <c r="AR36" s="89">
        <f t="shared" si="27"/>
        <v>0</v>
      </c>
    </row>
    <row r="37" spans="1:44" ht="12.75">
      <c r="A37" s="197" t="str">
        <f>'Data Input Sheets'!D787</f>
        <v>Administrative Assistant 5</v>
      </c>
      <c r="D37" s="32">
        <f>'Data Input Sheets'!N787</f>
        <v>0</v>
      </c>
      <c r="F37" s="32">
        <f t="shared" si="14"/>
        <v>0</v>
      </c>
      <c r="H37" s="89">
        <f>ROUND((D37*'Data Input Sheets'!F813*52)+('Schedule G-5'!F37*'Data Input Sheets'!H813*52),0)</f>
        <v>0</v>
      </c>
      <c r="J37" s="89">
        <f t="shared" si="15"/>
        <v>0</v>
      </c>
      <c r="K37" s="28"/>
      <c r="L37" s="89">
        <f t="shared" si="16"/>
        <v>0</v>
      </c>
      <c r="M37" s="28"/>
      <c r="N37" s="89">
        <f t="shared" si="17"/>
        <v>0</v>
      </c>
      <c r="O37" s="28"/>
      <c r="P37" s="89">
        <f t="shared" si="18"/>
        <v>0</v>
      </c>
      <c r="Q37" s="28"/>
      <c r="R37" s="89">
        <f t="shared" si="19"/>
        <v>0</v>
      </c>
      <c r="S37" s="28"/>
      <c r="T37" s="89">
        <f t="shared" si="20"/>
        <v>0</v>
      </c>
      <c r="U37" s="28"/>
      <c r="V37" s="89">
        <f t="shared" si="21"/>
        <v>0</v>
      </c>
      <c r="X37" s="318" t="s">
        <v>906</v>
      </c>
      <c r="Z37" s="89">
        <f t="shared" si="22"/>
        <v>0</v>
      </c>
      <c r="AA37" s="89"/>
      <c r="AB37" s="89">
        <f t="shared" si="23"/>
        <v>0</v>
      </c>
      <c r="AD37" s="89">
        <f t="shared" si="24"/>
        <v>0</v>
      </c>
      <c r="AE37" s="26"/>
      <c r="AF37" s="89">
        <f>'Data Input Sheets'!$N$848</f>
        <v>0</v>
      </c>
      <c r="AH37" s="89">
        <f t="shared" si="25"/>
        <v>0</v>
      </c>
      <c r="AJ37" s="27" t="s">
        <v>906</v>
      </c>
      <c r="AL37" s="27" t="s">
        <v>906</v>
      </c>
      <c r="AN37" s="89">
        <f t="shared" si="26"/>
        <v>0</v>
      </c>
      <c r="AP37" s="346">
        <f>'Data Input Sheets'!N753</f>
        <v>0</v>
      </c>
      <c r="AR37" s="89">
        <f t="shared" si="27"/>
        <v>0</v>
      </c>
    </row>
    <row r="38" spans="1:44" ht="12.75">
      <c r="A38" s="197" t="str">
        <f>'Data Input Sheets'!D788</f>
        <v>Administrative Assistant 6</v>
      </c>
      <c r="D38" s="32">
        <f>'Data Input Sheets'!N788</f>
        <v>0</v>
      </c>
      <c r="F38" s="32">
        <f t="shared" si="14"/>
        <v>0</v>
      </c>
      <c r="H38" s="89">
        <f>ROUND((D38*'Data Input Sheets'!F814*52)+('Schedule G-5'!F38*'Data Input Sheets'!H814*52),0)</f>
        <v>0</v>
      </c>
      <c r="J38" s="89">
        <f t="shared" si="15"/>
        <v>0</v>
      </c>
      <c r="K38" s="28"/>
      <c r="L38" s="89">
        <f t="shared" si="16"/>
        <v>0</v>
      </c>
      <c r="M38" s="28"/>
      <c r="N38" s="89">
        <f t="shared" si="17"/>
        <v>0</v>
      </c>
      <c r="O38" s="28"/>
      <c r="P38" s="89">
        <f t="shared" si="18"/>
        <v>0</v>
      </c>
      <c r="Q38" s="28"/>
      <c r="R38" s="89">
        <f t="shared" si="19"/>
        <v>0</v>
      </c>
      <c r="S38" s="28"/>
      <c r="T38" s="89">
        <f t="shared" si="20"/>
        <v>0</v>
      </c>
      <c r="U38" s="28"/>
      <c r="V38" s="89">
        <f t="shared" si="21"/>
        <v>0</v>
      </c>
      <c r="X38" s="318" t="s">
        <v>906</v>
      </c>
      <c r="Z38" s="89">
        <f t="shared" si="22"/>
        <v>0</v>
      </c>
      <c r="AA38" s="89"/>
      <c r="AB38" s="89">
        <f t="shared" si="23"/>
        <v>0</v>
      </c>
      <c r="AD38" s="89">
        <f t="shared" si="24"/>
        <v>0</v>
      </c>
      <c r="AE38" s="26"/>
      <c r="AF38" s="89">
        <f>'Data Input Sheets'!$N$848</f>
        <v>0</v>
      </c>
      <c r="AH38" s="89">
        <f t="shared" si="25"/>
        <v>0</v>
      </c>
      <c r="AJ38" s="27" t="s">
        <v>906</v>
      </c>
      <c r="AL38" s="27" t="s">
        <v>906</v>
      </c>
      <c r="AN38" s="89">
        <f t="shared" si="26"/>
        <v>0</v>
      </c>
      <c r="AP38" s="346">
        <f>'Data Input Sheets'!N754</f>
        <v>0</v>
      </c>
      <c r="AR38" s="89">
        <f t="shared" si="27"/>
        <v>0</v>
      </c>
    </row>
    <row r="39" spans="1:44" ht="12.75">
      <c r="A39" s="204"/>
      <c r="H39" s="89"/>
      <c r="J39" s="89"/>
      <c r="L39" s="89"/>
      <c r="N39" s="89"/>
      <c r="P39" s="89"/>
      <c r="R39" s="89"/>
      <c r="T39" s="89"/>
      <c r="V39" s="89"/>
      <c r="X39" s="89"/>
      <c r="Z39" s="89"/>
      <c r="AB39" s="89"/>
      <c r="AD39" s="89"/>
      <c r="AF39" s="89"/>
      <c r="AH39" s="89"/>
      <c r="AN39" s="89"/>
      <c r="AP39" s="346"/>
      <c r="AR39" s="89"/>
    </row>
    <row r="40" spans="1:42" ht="12.75">
      <c r="A40" s="205" t="str">
        <f>'Data Input Sheets'!$D$533</f>
        <v>Miscellaneous Personnel Costs</v>
      </c>
      <c r="H40" s="89"/>
      <c r="AP40" s="346"/>
    </row>
    <row r="41" spans="1:44" ht="12.75">
      <c r="A41" s="197" t="s">
        <v>1030</v>
      </c>
      <c r="D41" s="32"/>
      <c r="F41" s="207"/>
      <c r="H41" s="89"/>
      <c r="I41" s="89"/>
      <c r="J41" s="89"/>
      <c r="K41" s="89"/>
      <c r="L41" s="89"/>
      <c r="M41" s="89"/>
      <c r="N41" s="89"/>
      <c r="O41" s="89"/>
      <c r="P41" s="89"/>
      <c r="Q41" s="89"/>
      <c r="R41" s="89"/>
      <c r="S41" s="89"/>
      <c r="T41" s="89"/>
      <c r="U41" s="89"/>
      <c r="V41" s="89"/>
      <c r="X41" s="29"/>
      <c r="Z41" s="89"/>
      <c r="AA41" s="89"/>
      <c r="AB41" s="89"/>
      <c r="AD41" s="89"/>
      <c r="AE41" s="26"/>
      <c r="AF41" s="89"/>
      <c r="AH41" s="29"/>
      <c r="AJ41" s="29"/>
      <c r="AL41" s="29"/>
      <c r="AN41" s="29"/>
      <c r="AP41" s="346"/>
      <c r="AR41" s="89">
        <f>'Data Input Sheets'!N859</f>
        <v>0</v>
      </c>
    </row>
    <row r="42" spans="1:42" ht="12.75">
      <c r="A42" s="197"/>
      <c r="H42" s="89"/>
      <c r="AP42" s="346"/>
    </row>
    <row r="43" spans="1:44" ht="13.5" thickBot="1">
      <c r="A43" s="120"/>
      <c r="B43" s="208" t="s">
        <v>853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0"/>
      <c r="AA43" s="120"/>
      <c r="AB43" s="120"/>
      <c r="AC43" s="120"/>
      <c r="AD43" s="120"/>
      <c r="AE43" s="120"/>
      <c r="AF43" s="120"/>
      <c r="AG43" s="120"/>
      <c r="AH43" s="120"/>
      <c r="AI43" s="120"/>
      <c r="AJ43" s="120"/>
      <c r="AK43" s="120"/>
      <c r="AL43" s="120"/>
      <c r="AM43" s="120"/>
      <c r="AN43" s="120"/>
      <c r="AO43" s="120"/>
      <c r="AP43" s="345">
        <f>SUM(AP15:AP39)</f>
        <v>0</v>
      </c>
      <c r="AQ43" s="120"/>
      <c r="AR43" s="75">
        <f>SUM(AR15:AR41)</f>
        <v>0</v>
      </c>
    </row>
    <row r="44" spans="1:44" ht="13.5" thickTop="1">
      <c r="A44" s="197"/>
      <c r="H44" s="89"/>
      <c r="AR44" s="230" t="s">
        <v>967</v>
      </c>
    </row>
    <row r="45" ht="12.75">
      <c r="H45" s="89"/>
    </row>
    <row r="46" ht="12.75">
      <c r="H46" s="89"/>
    </row>
    <row r="47" ht="12.75">
      <c r="H47" s="89"/>
    </row>
    <row r="48" ht="12.75">
      <c r="H48" s="89"/>
    </row>
  </sheetData>
  <sheetProtection/>
  <printOptions horizontalCentered="1"/>
  <pageMargins left="0.75" right="0.31" top="0.9" bottom="0.5" header="0.5" footer="0.17"/>
  <pageSetup fitToHeight="1" fitToWidth="1" horizontalDpi="300" verticalDpi="300" orientation="landscape" scale="54" r:id="rId1"/>
  <headerFooter alignWithMargins="0">
    <oddHeader>&amp;LSection 4&amp;R&amp;A</oddHeader>
    <oddFooter>&amp;C&amp;"Times New Roman,Regular"&amp;P&amp;RCopyright 2004.  American Ambulance Association.  All Rights Reserved.</oddFooter>
  </headerFooter>
</worksheet>
</file>

<file path=xl/worksheets/sheet28.xml><?xml version="1.0" encoding="utf-8"?>
<worksheet xmlns="http://schemas.openxmlformats.org/spreadsheetml/2006/main" xmlns:r="http://schemas.openxmlformats.org/officeDocument/2006/relationships">
  <sheetPr codeName="Sheet3"/>
  <dimension ref="A1:L28"/>
  <sheetViews>
    <sheetView showGridLines="0" zoomScalePageLayoutView="0" workbookViewId="0" topLeftCell="A1">
      <selection activeCell="Q32" sqref="Q32"/>
    </sheetView>
  </sheetViews>
  <sheetFormatPr defaultColWidth="9.140625" defaultRowHeight="13.5"/>
  <cols>
    <col min="1" max="1" width="3.140625" style="13" customWidth="1"/>
    <col min="2" max="2" width="47.8515625" style="13" customWidth="1"/>
    <col min="3" max="3" width="12.421875" style="13" customWidth="1"/>
    <col min="4" max="4" width="1.8515625" style="58" customWidth="1"/>
    <col min="5" max="5" width="14.421875" style="13" bestFit="1" customWidth="1"/>
    <col min="6" max="6" width="1.8515625" style="58" customWidth="1"/>
    <col min="7" max="7" width="12.421875" style="13" customWidth="1"/>
    <col min="8" max="8" width="1.8515625" style="58" customWidth="1"/>
    <col min="9" max="9" width="14.421875" style="13" bestFit="1" customWidth="1"/>
    <col min="10" max="10" width="1.8515625" style="58" customWidth="1"/>
    <col min="11" max="11" width="14.421875" style="13" bestFit="1" customWidth="1"/>
    <col min="12" max="16384" width="9.140625" style="13" customWidth="1"/>
  </cols>
  <sheetData>
    <row r="1" spans="1:11" ht="15.75">
      <c r="A1" s="34" t="str">
        <f>'Data Input Sheets'!D126</f>
        <v>Type Heading Here: Example (Anytown, USA)</v>
      </c>
      <c r="B1" s="2"/>
      <c r="C1" s="2"/>
      <c r="D1" s="113"/>
      <c r="E1" s="2"/>
      <c r="F1" s="113"/>
      <c r="G1" s="2"/>
      <c r="H1" s="113"/>
      <c r="I1" s="2"/>
      <c r="J1" s="113"/>
      <c r="K1" s="2"/>
    </row>
    <row r="2" spans="1:11" ht="15.75">
      <c r="A2" s="34" t="s">
        <v>239</v>
      </c>
      <c r="B2" s="2"/>
      <c r="C2" s="2"/>
      <c r="D2" s="113"/>
      <c r="E2" s="2"/>
      <c r="F2" s="113"/>
      <c r="G2" s="2"/>
      <c r="H2" s="113"/>
      <c r="I2" s="2"/>
      <c r="J2" s="113"/>
      <c r="K2" s="2"/>
    </row>
    <row r="3" spans="2:11" ht="12.75">
      <c r="B3" s="2"/>
      <c r="C3" s="2"/>
      <c r="D3" s="113"/>
      <c r="E3" s="2"/>
      <c r="F3" s="113"/>
      <c r="G3" s="2"/>
      <c r="H3" s="113"/>
      <c r="I3" s="2"/>
      <c r="J3" s="113"/>
      <c r="K3" s="2"/>
    </row>
    <row r="4" ht="15" customHeight="1"/>
    <row r="5" spans="1:11" ht="15" customHeight="1">
      <c r="A5" s="70"/>
      <c r="B5" s="2"/>
      <c r="C5" s="70"/>
      <c r="D5" s="79"/>
      <c r="E5" s="2"/>
      <c r="F5" s="113"/>
      <c r="G5" s="2"/>
      <c r="H5" s="113"/>
      <c r="I5" s="2"/>
      <c r="J5" s="113"/>
      <c r="K5" s="2"/>
    </row>
    <row r="6" spans="1:12" s="37" customFormat="1" ht="15" customHeight="1">
      <c r="A6" s="70"/>
      <c r="B6" s="2"/>
      <c r="C6" s="72" t="s">
        <v>851</v>
      </c>
      <c r="D6" s="43"/>
      <c r="E6" s="72" t="s">
        <v>851</v>
      </c>
      <c r="F6" s="43"/>
      <c r="G6" s="72" t="s">
        <v>851</v>
      </c>
      <c r="H6" s="43"/>
      <c r="I6" s="72" t="s">
        <v>851</v>
      </c>
      <c r="J6" s="43"/>
      <c r="K6" s="72" t="s">
        <v>851</v>
      </c>
      <c r="L6" s="13"/>
    </row>
    <row r="7" spans="2:12" s="37" customFormat="1" ht="15" customHeight="1">
      <c r="B7" s="13"/>
      <c r="C7" s="85">
        <f>'Data Input Sheets'!F41</f>
        <v>2005</v>
      </c>
      <c r="D7" s="43"/>
      <c r="E7" s="44">
        <f>C7+1</f>
        <v>2006</v>
      </c>
      <c r="F7" s="43"/>
      <c r="G7" s="44">
        <f>E7+1</f>
        <v>2007</v>
      </c>
      <c r="H7" s="43"/>
      <c r="I7" s="44">
        <f>G7+1</f>
        <v>2008</v>
      </c>
      <c r="J7" s="43"/>
      <c r="K7" s="44">
        <f>I7+1</f>
        <v>2009</v>
      </c>
      <c r="L7" s="13"/>
    </row>
    <row r="8" spans="2:12" s="37" customFormat="1" ht="15" customHeight="1">
      <c r="B8" s="35" t="str">
        <f>'Data Input Sheets'!C894</f>
        <v>Building Lease/Purchase</v>
      </c>
      <c r="D8" s="43"/>
      <c r="E8" s="13"/>
      <c r="F8" s="58"/>
      <c r="G8" s="43"/>
      <c r="H8" s="43"/>
      <c r="I8" s="43"/>
      <c r="J8" s="43"/>
      <c r="K8" s="43"/>
      <c r="L8" s="13"/>
    </row>
    <row r="9" spans="2:11" ht="15" customHeight="1">
      <c r="B9" s="95" t="str">
        <f>'Data Input Sheets'!D899</f>
        <v>Operations Headquarters Facility</v>
      </c>
      <c r="C9" s="218">
        <f>IF('Data Input Sheets'!$F$879=FALSE,"",'Data Input Sheets'!F899)</f>
        <v>0</v>
      </c>
      <c r="D9" s="218"/>
      <c r="E9" s="218">
        <f>IF('Data Input Sheets'!$F$879=FALSE,"",'Data Input Sheets'!H899)</f>
        <v>0</v>
      </c>
      <c r="F9" s="218"/>
      <c r="G9" s="218">
        <f>IF('Data Input Sheets'!$F$879=FALSE,"",'Data Input Sheets'!J899)</f>
        <v>0</v>
      </c>
      <c r="H9" s="218"/>
      <c r="I9" s="218">
        <f>IF('Data Input Sheets'!$F$879=FALSE,"",'Data Input Sheets'!L899)</f>
        <v>0</v>
      </c>
      <c r="J9" s="218"/>
      <c r="K9" s="218">
        <f>IF('Data Input Sheets'!$F$879=FALSE,"",'Data Input Sheets'!N899)</f>
        <v>0</v>
      </c>
    </row>
    <row r="10" spans="2:11" ht="15" customHeight="1">
      <c r="B10" s="95" t="str">
        <f>'Data Input Sheets'!D900</f>
        <v>Fleet Maintenance Facility</v>
      </c>
      <c r="C10" s="94">
        <f>IF('Data Input Sheets'!$F$879=FALSE,"",'Data Input Sheets'!F900)</f>
        <v>0</v>
      </c>
      <c r="D10" s="94"/>
      <c r="E10" s="94">
        <f>IF('Data Input Sheets'!$F$879=FALSE,"",'Data Input Sheets'!H900)</f>
        <v>0</v>
      </c>
      <c r="F10" s="94"/>
      <c r="G10" s="94">
        <f>IF('Data Input Sheets'!$F$879=FALSE,"",'Data Input Sheets'!J900)</f>
        <v>0</v>
      </c>
      <c r="H10" s="94"/>
      <c r="I10" s="94">
        <f>IF('Data Input Sheets'!$F$879=FALSE,"",'Data Input Sheets'!L900)</f>
        <v>0</v>
      </c>
      <c r="J10" s="94"/>
      <c r="K10" s="94">
        <f>IF('Data Input Sheets'!$F$879=FALSE,"",'Data Input Sheets'!N900)</f>
        <v>0</v>
      </c>
    </row>
    <row r="11" spans="2:11" ht="15" customHeight="1">
      <c r="B11" s="95" t="str">
        <f>'Data Input Sheets'!D901</f>
        <v>Administrative Headquarters Facility</v>
      </c>
      <c r="C11" s="94">
        <f>IF('Data Input Sheets'!$F$879=FALSE,"",'Data Input Sheets'!F901)</f>
        <v>0</v>
      </c>
      <c r="D11" s="94"/>
      <c r="E11" s="94">
        <f>IF('Data Input Sheets'!$F$879=FALSE,"",'Data Input Sheets'!H901)</f>
        <v>0</v>
      </c>
      <c r="F11" s="94"/>
      <c r="G11" s="94">
        <f>IF('Data Input Sheets'!$F$879=FALSE,"",'Data Input Sheets'!J901)</f>
        <v>0</v>
      </c>
      <c r="H11" s="94"/>
      <c r="I11" s="94">
        <f>IF('Data Input Sheets'!$F$879=FALSE,"",'Data Input Sheets'!L901)</f>
        <v>0</v>
      </c>
      <c r="J11" s="94"/>
      <c r="K11" s="94">
        <f>IF('Data Input Sheets'!$F$879=FALSE,"",'Data Input Sheets'!N901)</f>
        <v>0</v>
      </c>
    </row>
    <row r="12" spans="2:11" ht="15" customHeight="1">
      <c r="B12" s="95" t="str">
        <f>'Data Input Sheets'!D902</f>
        <v>Medical Communications Center Facility</v>
      </c>
      <c r="C12" s="94">
        <f>IF('Data Input Sheets'!$F$879=FALSE,"",'Data Input Sheets'!F902)</f>
        <v>0</v>
      </c>
      <c r="D12" s="94"/>
      <c r="E12" s="94">
        <f>IF('Data Input Sheets'!$F$879=FALSE,"",'Data Input Sheets'!H902)</f>
        <v>0</v>
      </c>
      <c r="F12" s="94"/>
      <c r="G12" s="94">
        <f>IF('Data Input Sheets'!$F$879=FALSE,"",'Data Input Sheets'!J902)</f>
        <v>0</v>
      </c>
      <c r="H12" s="94"/>
      <c r="I12" s="94">
        <f>IF('Data Input Sheets'!$F$879=FALSE,"",'Data Input Sheets'!L902)</f>
        <v>0</v>
      </c>
      <c r="J12" s="94"/>
      <c r="K12" s="94">
        <f>IF('Data Input Sheets'!$F$879=FALSE,"",'Data Input Sheets'!N902)</f>
        <v>0</v>
      </c>
    </row>
    <row r="13" spans="2:11" ht="15" customHeight="1">
      <c r="B13" s="95" t="str">
        <f>'Data Input Sheets'!D903</f>
        <v>Station/Post Location Facilities</v>
      </c>
      <c r="C13" s="94">
        <f>IF('Data Input Sheets'!$F$879=FALSE,"",'Data Input Sheets'!F903)</f>
        <v>0</v>
      </c>
      <c r="D13" s="94"/>
      <c r="E13" s="94">
        <f>IF('Data Input Sheets'!$F$879=FALSE,"",'Data Input Sheets'!H903)</f>
        <v>0</v>
      </c>
      <c r="F13" s="94"/>
      <c r="G13" s="94">
        <f>IF('Data Input Sheets'!$F$879=FALSE,"",'Data Input Sheets'!J903)</f>
        <v>0</v>
      </c>
      <c r="H13" s="94"/>
      <c r="I13" s="94">
        <f>IF('Data Input Sheets'!$F$879=FALSE,"",'Data Input Sheets'!L903)</f>
        <v>0</v>
      </c>
      <c r="J13" s="94"/>
      <c r="K13" s="94">
        <f>IF('Data Input Sheets'!$F$879=FALSE,"",'Data Input Sheets'!N903)</f>
        <v>0</v>
      </c>
    </row>
    <row r="14" spans="2:11" ht="15" customHeight="1">
      <c r="B14" s="95" t="str">
        <f>'Data Input Sheets'!D904</f>
        <v>Training/Education Facility</v>
      </c>
      <c r="C14" s="94">
        <f>IF('Data Input Sheets'!$F$879=FALSE,"",'Data Input Sheets'!F904)</f>
        <v>0</v>
      </c>
      <c r="D14" s="94"/>
      <c r="E14" s="94">
        <f>IF('Data Input Sheets'!$F$879=FALSE,"",'Data Input Sheets'!H904)</f>
        <v>0</v>
      </c>
      <c r="F14" s="94"/>
      <c r="G14" s="94">
        <f>IF('Data Input Sheets'!$F$879=FALSE,"",'Data Input Sheets'!J904)</f>
        <v>0</v>
      </c>
      <c r="H14" s="94"/>
      <c r="I14" s="94">
        <f>IF('Data Input Sheets'!$F$879=FALSE,"",'Data Input Sheets'!L904)</f>
        <v>0</v>
      </c>
      <c r="J14" s="94"/>
      <c r="K14" s="94">
        <f>IF('Data Input Sheets'!$F$879=FALSE,"",'Data Input Sheets'!N904)</f>
        <v>0</v>
      </c>
    </row>
    <row r="15" spans="2:11" ht="15" customHeight="1">
      <c r="B15" s="95" t="str">
        <f>'Data Input Sheets'!D905</f>
        <v>Other Facilities</v>
      </c>
      <c r="C15" s="219">
        <f>IF('Data Input Sheets'!$F$879=FALSE,"",'Data Input Sheets'!F905)</f>
        <v>0</v>
      </c>
      <c r="D15" s="94"/>
      <c r="E15" s="219">
        <f>IF('Data Input Sheets'!$F$879=FALSE,"",'Data Input Sheets'!H905)</f>
        <v>0</v>
      </c>
      <c r="F15" s="94"/>
      <c r="G15" s="219">
        <f>IF('Data Input Sheets'!$F$879=FALSE,"",'Data Input Sheets'!J905)</f>
        <v>0</v>
      </c>
      <c r="H15" s="94"/>
      <c r="I15" s="219">
        <f>IF('Data Input Sheets'!$F$879=FALSE,"",'Data Input Sheets'!L905)</f>
        <v>0</v>
      </c>
      <c r="J15" s="94"/>
      <c r="K15" s="219">
        <f>IF('Data Input Sheets'!$F$879=FALSE,"",'Data Input Sheets'!N905)</f>
        <v>0</v>
      </c>
    </row>
    <row r="16" spans="2:11" ht="22.5" customHeight="1">
      <c r="B16" s="38" t="s">
        <v>1021</v>
      </c>
      <c r="C16" s="83">
        <f>SUM(C9:C15)</f>
        <v>0</v>
      </c>
      <c r="D16" s="83"/>
      <c r="E16" s="83">
        <f>SUM(E9:E15)</f>
        <v>0</v>
      </c>
      <c r="F16" s="83"/>
      <c r="G16" s="83">
        <f>SUM(G9:G15)</f>
        <v>0</v>
      </c>
      <c r="H16" s="83"/>
      <c r="I16" s="83">
        <f>SUM(I9:I15)</f>
        <v>0</v>
      </c>
      <c r="J16" s="83"/>
      <c r="K16" s="83">
        <f>SUM(K9:K15)</f>
        <v>0</v>
      </c>
    </row>
    <row r="17" spans="2:11" ht="15" customHeight="1">
      <c r="B17" s="98"/>
      <c r="C17" s="80"/>
      <c r="D17" s="80"/>
      <c r="E17" s="80"/>
      <c r="F17" s="80"/>
      <c r="G17" s="80"/>
      <c r="H17" s="80"/>
      <c r="I17" s="80"/>
      <c r="J17" s="80"/>
      <c r="K17" s="80"/>
    </row>
    <row r="18" spans="2:11" ht="15" customHeight="1">
      <c r="B18" s="95" t="str">
        <f>'Data Input Sheets'!C908</f>
        <v>Property Taxes</v>
      </c>
      <c r="C18" s="94">
        <f>IF('Data Input Sheets'!$F$879=FALSE,"",'Data Input Sheets'!F911)</f>
        <v>0</v>
      </c>
      <c r="D18" s="94"/>
      <c r="E18" s="94">
        <f>IF('Data Input Sheets'!$F$879=FALSE,"",'Data Input Sheets'!H911)</f>
        <v>0</v>
      </c>
      <c r="F18" s="94"/>
      <c r="G18" s="94">
        <f>IF('Data Input Sheets'!$F$879=FALSE,"",'Data Input Sheets'!J911)</f>
        <v>0</v>
      </c>
      <c r="H18" s="94"/>
      <c r="I18" s="94">
        <f>IF('Data Input Sheets'!$F$879=FALSE,"",'Data Input Sheets'!L911)</f>
        <v>0</v>
      </c>
      <c r="J18" s="94"/>
      <c r="K18" s="94">
        <f>IF('Data Input Sheets'!$F$879=FALSE,"",'Data Input Sheets'!N911)</f>
        <v>0</v>
      </c>
    </row>
    <row r="19" spans="2:11" ht="15" customHeight="1">
      <c r="B19" s="95" t="str">
        <f>'Data Input Sheets'!C913</f>
        <v>Property Insurance</v>
      </c>
      <c r="C19" s="94">
        <f>IF('Data Input Sheets'!$F$879=FALSE,"",'Data Input Sheets'!F920)</f>
        <v>0</v>
      </c>
      <c r="D19" s="94"/>
      <c r="E19" s="94">
        <f>IF('Data Input Sheets'!$F$879=FALSE,"",'Data Input Sheets'!H920)</f>
        <v>0</v>
      </c>
      <c r="F19" s="94"/>
      <c r="G19" s="94">
        <f>IF('Data Input Sheets'!$F$879=FALSE,"",'Data Input Sheets'!J920)</f>
        <v>0</v>
      </c>
      <c r="H19" s="94"/>
      <c r="I19" s="94">
        <f>IF('Data Input Sheets'!$F$879=FALSE,"",'Data Input Sheets'!L920)</f>
        <v>0</v>
      </c>
      <c r="J19" s="94"/>
      <c r="K19" s="94">
        <f>IF('Data Input Sheets'!$F$879=FALSE,"",'Data Input Sheets'!N920)</f>
        <v>0</v>
      </c>
    </row>
    <row r="20" spans="2:11" ht="15" customHeight="1">
      <c r="B20" s="95" t="str">
        <f>'Data Input Sheets'!C922</f>
        <v>Facility Repair and Maintenance</v>
      </c>
      <c r="C20" s="94">
        <f>IF('Data Input Sheets'!$F$879=FALSE,"",'Data Input Sheets'!F925)</f>
        <v>0</v>
      </c>
      <c r="D20" s="94"/>
      <c r="E20" s="94">
        <f>IF('Data Input Sheets'!$F$879=FALSE,"",'Data Input Sheets'!H925)</f>
        <v>0</v>
      </c>
      <c r="F20" s="94"/>
      <c r="G20" s="94">
        <f>IF('Data Input Sheets'!$F$879=FALSE,"",'Data Input Sheets'!J925)</f>
        <v>0</v>
      </c>
      <c r="H20" s="94"/>
      <c r="I20" s="94">
        <f>IF('Data Input Sheets'!$F$879=FALSE,"",'Data Input Sheets'!L925)</f>
        <v>0</v>
      </c>
      <c r="J20" s="94"/>
      <c r="K20" s="94">
        <f>IF('Data Input Sheets'!$F$879=FALSE,"",'Data Input Sheets'!N925)</f>
        <v>0</v>
      </c>
    </row>
    <row r="21" spans="2:11" ht="15" customHeight="1">
      <c r="B21" s="95"/>
      <c r="C21" s="219"/>
      <c r="D21" s="94"/>
      <c r="E21" s="219"/>
      <c r="F21" s="94"/>
      <c r="G21" s="219"/>
      <c r="H21" s="94"/>
      <c r="I21" s="219"/>
      <c r="J21" s="94"/>
      <c r="K21" s="219"/>
    </row>
    <row r="22" spans="2:11" s="37" customFormat="1" ht="22.5" customHeight="1" thickBot="1">
      <c r="B22" s="82" t="s">
        <v>244</v>
      </c>
      <c r="C22" s="123">
        <f>IF('Data Input Sheets'!$F$879=FALSE,'Data Input Sheets'!$F$891*'Schedule 1'!F20,SUM(C16:C21))</f>
        <v>0</v>
      </c>
      <c r="D22" s="124"/>
      <c r="E22" s="123">
        <f>IF('Data Input Sheets'!$F$879=FALSE,'Data Input Sheets'!$F$891*'Schedule 1'!H20,SUM(E16:E21))</f>
        <v>0</v>
      </c>
      <c r="F22" s="124"/>
      <c r="G22" s="123">
        <f>IF('Data Input Sheets'!$F$879=FALSE,'Data Input Sheets'!$F$891*'Schedule 1'!J20,SUM(G16:G21))</f>
        <v>0</v>
      </c>
      <c r="H22" s="124"/>
      <c r="I22" s="123">
        <f>IF('Data Input Sheets'!$F$879=FALSE,'Data Input Sheets'!$F$891*'Schedule 1'!L20,SUM(I16:I21))</f>
        <v>0</v>
      </c>
      <c r="J22" s="124"/>
      <c r="K22" s="123">
        <f>IF('Data Input Sheets'!$F$879=FALSE,'Data Input Sheets'!$F$891*'Schedule 1'!N20,SUM(K16:K21))</f>
        <v>0</v>
      </c>
    </row>
    <row r="23" spans="2:11" ht="13.5" thickTop="1">
      <c r="B23" s="38"/>
      <c r="C23" s="230" t="s">
        <v>808</v>
      </c>
      <c r="D23" s="13"/>
      <c r="E23" s="230" t="s">
        <v>808</v>
      </c>
      <c r="F23" s="13"/>
      <c r="G23" s="230" t="s">
        <v>808</v>
      </c>
      <c r="H23" s="13"/>
      <c r="I23" s="230" t="s">
        <v>808</v>
      </c>
      <c r="J23" s="13"/>
      <c r="K23" s="230" t="s">
        <v>808</v>
      </c>
    </row>
    <row r="24" spans="2:11" ht="12.75">
      <c r="B24" s="38"/>
      <c r="C24" s="80"/>
      <c r="D24" s="80"/>
      <c r="E24" s="80"/>
      <c r="F24" s="80"/>
      <c r="G24" s="80"/>
      <c r="H24" s="80"/>
      <c r="I24" s="80"/>
      <c r="J24" s="80"/>
      <c r="K24" s="80"/>
    </row>
    <row r="25" spans="2:11" ht="12.75">
      <c r="B25" s="38"/>
      <c r="C25" s="80"/>
      <c r="D25" s="80"/>
      <c r="E25" s="80"/>
      <c r="F25" s="80"/>
      <c r="G25" s="80"/>
      <c r="H25" s="80"/>
      <c r="I25" s="80"/>
      <c r="J25" s="80"/>
      <c r="K25" s="80"/>
    </row>
    <row r="26" spans="2:11" ht="13.5" thickBot="1">
      <c r="B26" s="13" t="s">
        <v>520</v>
      </c>
      <c r="C26" s="274">
        <f>IF(C22&gt;0,ROUND(C22/'Schedule 1'!F20,3),0)</f>
        <v>0</v>
      </c>
      <c r="E26" s="274">
        <f>IF(E22&gt;0,ROUND(E22/'Schedule 1'!H20,3),0)</f>
        <v>0</v>
      </c>
      <c r="G26" s="274">
        <f>IF(G22&gt;0,ROUND(G22/'Schedule 1'!J20,3),0)</f>
        <v>0</v>
      </c>
      <c r="I26" s="274">
        <f>IF(I22&gt;0,ROUND(I22/'Schedule 1'!L20,3),0)</f>
        <v>0</v>
      </c>
      <c r="K26" s="274">
        <f>IF(K22&gt;0,(ROUND(K22/'Schedule 1'!N20,3)),0)</f>
        <v>0</v>
      </c>
    </row>
    <row r="27" ht="13.5" thickTop="1">
      <c r="C27" s="69"/>
    </row>
    <row r="28" spans="2:11" ht="18.75">
      <c r="B28" s="222">
        <f>IF('Data Input Sheets'!F879=FALSE,"Percent Allocation Method Used","")</f>
      </c>
      <c r="C28" s="220"/>
      <c r="D28" s="221"/>
      <c r="E28" s="220"/>
      <c r="F28" s="221"/>
      <c r="G28" s="220"/>
      <c r="H28" s="221"/>
      <c r="I28" s="220"/>
      <c r="J28" s="221"/>
      <c r="K28" s="220"/>
    </row>
  </sheetData>
  <sheetProtection/>
  <printOptions horizontalCentered="1"/>
  <pageMargins left="0.75" right="0.31" top="0.9" bottom="0.5" header="0.5" footer="0.17"/>
  <pageSetup horizontalDpi="600" verticalDpi="6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29.xml><?xml version="1.0" encoding="utf-8"?>
<worksheet xmlns="http://schemas.openxmlformats.org/spreadsheetml/2006/main" xmlns:r="http://schemas.openxmlformats.org/officeDocument/2006/relationships">
  <sheetPr codeName="Sheet19"/>
  <dimension ref="A1:L45"/>
  <sheetViews>
    <sheetView showGridLines="0" zoomScalePageLayoutView="0" workbookViewId="0" topLeftCell="A1">
      <selection activeCell="Q32" sqref="Q32"/>
    </sheetView>
  </sheetViews>
  <sheetFormatPr defaultColWidth="9.140625" defaultRowHeight="13.5"/>
  <cols>
    <col min="1" max="1" width="3.140625" style="13" customWidth="1"/>
    <col min="2" max="2" width="44.421875" style="13" customWidth="1"/>
    <col min="3" max="3" width="1.7109375" style="13" customWidth="1"/>
    <col min="4" max="4" width="11.7109375" style="13" customWidth="1"/>
    <col min="5" max="5" width="1.7109375" style="13" customWidth="1"/>
    <col min="6" max="6" width="11.7109375" style="13" customWidth="1"/>
    <col min="7" max="7" width="1.7109375" style="13" customWidth="1"/>
    <col min="8" max="8" width="11.7109375" style="13" customWidth="1"/>
    <col min="9" max="9" width="1.7109375" style="13" customWidth="1"/>
    <col min="10" max="10" width="11.7109375" style="13" customWidth="1"/>
    <col min="11" max="11" width="1.7109375" style="13" customWidth="1"/>
    <col min="12" max="12" width="11.710937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240</v>
      </c>
      <c r="B2" s="2"/>
      <c r="C2" s="2"/>
      <c r="D2" s="2"/>
      <c r="E2" s="2"/>
      <c r="F2" s="2"/>
      <c r="G2" s="2"/>
      <c r="H2" s="2"/>
      <c r="I2" s="2"/>
      <c r="J2" s="2"/>
      <c r="K2" s="2"/>
      <c r="L2" s="2"/>
    </row>
    <row r="3" spans="2:12" ht="12.75">
      <c r="B3" s="2"/>
      <c r="C3" s="2"/>
      <c r="D3" s="2"/>
      <c r="E3" s="2"/>
      <c r="F3" s="2"/>
      <c r="G3" s="2"/>
      <c r="H3" s="2"/>
      <c r="I3" s="2"/>
      <c r="J3" s="2"/>
      <c r="K3" s="2"/>
      <c r="L3" s="2"/>
    </row>
    <row r="5" spans="4:12" ht="12.75">
      <c r="D5" s="72" t="s">
        <v>851</v>
      </c>
      <c r="E5" s="72"/>
      <c r="F5" s="72" t="s">
        <v>851</v>
      </c>
      <c r="G5" s="72"/>
      <c r="H5" s="72" t="s">
        <v>851</v>
      </c>
      <c r="I5" s="72"/>
      <c r="J5" s="72" t="s">
        <v>851</v>
      </c>
      <c r="K5" s="72"/>
      <c r="L5" s="72" t="s">
        <v>851</v>
      </c>
    </row>
    <row r="6" spans="2:12" ht="12.75">
      <c r="B6" s="44" t="s">
        <v>844</v>
      </c>
      <c r="D6" s="44">
        <f>'Data Input Sheets'!F41</f>
        <v>2005</v>
      </c>
      <c r="E6" s="72"/>
      <c r="F6" s="44">
        <f>D6+1</f>
        <v>2006</v>
      </c>
      <c r="G6" s="72"/>
      <c r="H6" s="44">
        <f>F6+1</f>
        <v>2007</v>
      </c>
      <c r="I6" s="72"/>
      <c r="J6" s="44">
        <f>H6+1</f>
        <v>2008</v>
      </c>
      <c r="K6" s="72"/>
      <c r="L6" s="44">
        <f>J6+1</f>
        <v>2009</v>
      </c>
    </row>
    <row r="7" spans="2:12" ht="12.75">
      <c r="B7" s="43"/>
      <c r="D7" s="43"/>
      <c r="E7" s="72"/>
      <c r="F7" s="43"/>
      <c r="G7" s="72"/>
      <c r="H7" s="43"/>
      <c r="I7" s="72"/>
      <c r="J7" s="43"/>
      <c r="K7" s="72"/>
      <c r="L7" s="43"/>
    </row>
    <row r="8" spans="1:12" ht="14.25" customHeight="1">
      <c r="A8" s="38"/>
      <c r="B8" s="38" t="str">
        <f>'Data Input Sheets'!D963</f>
        <v>General Liability Insurance</v>
      </c>
      <c r="D8" s="26">
        <f>IF('Data Input Sheets'!$F$937=FALSE,"",'Data Input Sheets'!F963)</f>
        <v>0</v>
      </c>
      <c r="E8" s="26"/>
      <c r="F8" s="26">
        <f>IF('Data Input Sheets'!$F$937=FALSE,"",'Data Input Sheets'!H963)</f>
        <v>0</v>
      </c>
      <c r="G8" s="26"/>
      <c r="H8" s="26">
        <f>IF('Data Input Sheets'!$F$937=FALSE,"",'Data Input Sheets'!J963)</f>
        <v>0</v>
      </c>
      <c r="I8" s="26"/>
      <c r="J8" s="26">
        <f>IF('Data Input Sheets'!$F$937=FALSE,"",'Data Input Sheets'!L963)</f>
        <v>0</v>
      </c>
      <c r="K8" s="26"/>
      <c r="L8" s="26">
        <f>IF('Data Input Sheets'!$F$937=FALSE,"",'Data Input Sheets'!N963)</f>
        <v>0</v>
      </c>
    </row>
    <row r="9" spans="2:12" ht="14.25" customHeight="1">
      <c r="B9" s="38" t="str">
        <f>'Data Input Sheets'!D964</f>
        <v>Professional Liability Insurance</v>
      </c>
      <c r="D9" s="73">
        <f>IF('Data Input Sheets'!$F$937=FALSE,"",'Data Input Sheets'!F964)</f>
        <v>0</v>
      </c>
      <c r="E9" s="73"/>
      <c r="F9" s="73">
        <f>IF('Data Input Sheets'!$F$937=FALSE,"",'Data Input Sheets'!H964)</f>
        <v>0</v>
      </c>
      <c r="G9" s="73"/>
      <c r="H9" s="73">
        <f>IF('Data Input Sheets'!$F$937=FALSE,"",'Data Input Sheets'!J964)</f>
        <v>0</v>
      </c>
      <c r="I9" s="73"/>
      <c r="J9" s="73">
        <f>IF('Data Input Sheets'!$F$937=FALSE,"",'Data Input Sheets'!L964)</f>
        <v>0</v>
      </c>
      <c r="K9" s="73"/>
      <c r="L9" s="73">
        <f>IF('Data Input Sheets'!$F$937=FALSE,"",'Data Input Sheets'!N964)</f>
        <v>0</v>
      </c>
    </row>
    <row r="10" spans="2:12" ht="14.25" customHeight="1">
      <c r="B10" s="38" t="str">
        <f>'Data Input Sheets'!D965</f>
        <v>Officers and Directors Insurance</v>
      </c>
      <c r="D10" s="73">
        <f>IF('Data Input Sheets'!$F$937=FALSE,"",'Data Input Sheets'!F965)</f>
        <v>0</v>
      </c>
      <c r="E10" s="73"/>
      <c r="F10" s="73">
        <f>IF('Data Input Sheets'!$F$937=FALSE,"",'Data Input Sheets'!H965)</f>
        <v>0</v>
      </c>
      <c r="G10" s="73"/>
      <c r="H10" s="73">
        <f>IF('Data Input Sheets'!$F$937=FALSE,"",'Data Input Sheets'!J965)</f>
        <v>0</v>
      </c>
      <c r="I10" s="73"/>
      <c r="J10" s="73">
        <f>IF('Data Input Sheets'!$F$937=FALSE,"",'Data Input Sheets'!L965)</f>
        <v>0</v>
      </c>
      <c r="K10" s="73"/>
      <c r="L10" s="73">
        <f>IF('Data Input Sheets'!$F$937=FALSE,"",'Data Input Sheets'!N965)</f>
        <v>0</v>
      </c>
    </row>
    <row r="11" spans="2:12" ht="14.25" customHeight="1">
      <c r="B11" s="38" t="str">
        <f>'Data Input Sheets'!D966</f>
        <v>Other Insurance</v>
      </c>
      <c r="D11" s="73">
        <f>IF('Data Input Sheets'!$F$937=FALSE,"",'Data Input Sheets'!F966)</f>
        <v>0</v>
      </c>
      <c r="E11" s="73"/>
      <c r="F11" s="73">
        <f>IF('Data Input Sheets'!$F$937=FALSE,"",'Data Input Sheets'!H966)</f>
        <v>0</v>
      </c>
      <c r="G11" s="73"/>
      <c r="H11" s="73">
        <f>IF('Data Input Sheets'!$F$937=FALSE,"",'Data Input Sheets'!J966)</f>
        <v>0</v>
      </c>
      <c r="I11" s="73"/>
      <c r="J11" s="73">
        <f>IF('Data Input Sheets'!$F$937=FALSE,"",'Data Input Sheets'!L966)</f>
        <v>0</v>
      </c>
      <c r="K11" s="73"/>
      <c r="L11" s="73">
        <f>IF('Data Input Sheets'!$F$937=FALSE,"",'Data Input Sheets'!N966)</f>
        <v>0</v>
      </c>
    </row>
    <row r="12" spans="2:12" ht="14.25" customHeight="1">
      <c r="B12" s="38" t="str">
        <f>'Data Input Sheets'!C974</f>
        <v>Utilities</v>
      </c>
      <c r="D12" s="73">
        <f>IF('Data Input Sheets'!$F$937=FALSE,"",'Data Input Sheets'!F978)</f>
        <v>0</v>
      </c>
      <c r="E12" s="73"/>
      <c r="F12" s="73">
        <f>IF('Data Input Sheets'!$F$937=FALSE,"",'Data Input Sheets'!H978)</f>
        <v>0</v>
      </c>
      <c r="G12" s="73"/>
      <c r="H12" s="73">
        <f>IF('Data Input Sheets'!$F$937=FALSE,"",'Data Input Sheets'!J978)</f>
        <v>0</v>
      </c>
      <c r="I12" s="73"/>
      <c r="J12" s="73">
        <f>IF('Data Input Sheets'!$F$937=FALSE,"",'Data Input Sheets'!L978)</f>
        <v>0</v>
      </c>
      <c r="K12" s="73"/>
      <c r="L12" s="73">
        <f>IF('Data Input Sheets'!$F$937=FALSE,"",'Data Input Sheets'!N978)</f>
        <v>0</v>
      </c>
    </row>
    <row r="13" spans="2:12" ht="14.25" customHeight="1">
      <c r="B13" s="38" t="str">
        <f>'Data Input Sheets'!C980</f>
        <v>Office Supplies and Equipment</v>
      </c>
      <c r="D13" s="73">
        <f>IF('Data Input Sheets'!$F$937=FALSE,"",'Data Input Sheets'!F985)</f>
        <v>0</v>
      </c>
      <c r="E13" s="73"/>
      <c r="F13" s="73">
        <f>IF('Data Input Sheets'!$F$937=FALSE,"",'Data Input Sheets'!H985)</f>
        <v>0</v>
      </c>
      <c r="G13" s="73"/>
      <c r="H13" s="73">
        <f>IF('Data Input Sheets'!$F$937=FALSE,"",'Data Input Sheets'!J985)</f>
        <v>0</v>
      </c>
      <c r="I13" s="73"/>
      <c r="J13" s="73">
        <f>IF('Data Input Sheets'!$F$937=FALSE,"",'Data Input Sheets'!L985)</f>
        <v>0</v>
      </c>
      <c r="K13" s="73"/>
      <c r="L13" s="73">
        <f>IF('Data Input Sheets'!$F$937=FALSE,"",'Data Input Sheets'!N985)</f>
        <v>0</v>
      </c>
    </row>
    <row r="14" spans="2:12" ht="14.25" customHeight="1">
      <c r="B14" s="38" t="str">
        <f>'Data Input Sheets'!C987</f>
        <v>Postage and Freight</v>
      </c>
      <c r="D14" s="73">
        <f>IF('Data Input Sheets'!$F$937=FALSE,"",'Data Input Sheets'!F990)</f>
        <v>0</v>
      </c>
      <c r="E14" s="73"/>
      <c r="F14" s="73">
        <f>IF('Data Input Sheets'!$F$937=FALSE,"",'Data Input Sheets'!H990)</f>
        <v>0</v>
      </c>
      <c r="G14" s="73"/>
      <c r="H14" s="73">
        <f>IF('Data Input Sheets'!$F$937=FALSE,"",'Data Input Sheets'!J990)</f>
        <v>0</v>
      </c>
      <c r="I14" s="73"/>
      <c r="J14" s="73">
        <f>IF('Data Input Sheets'!$F$937=FALSE,"",'Data Input Sheets'!L990)</f>
        <v>0</v>
      </c>
      <c r="K14" s="73"/>
      <c r="L14" s="73">
        <f>IF('Data Input Sheets'!$F$937=FALSE,"",'Data Input Sheets'!N990)</f>
        <v>0</v>
      </c>
    </row>
    <row r="15" spans="2:12" ht="14.25" customHeight="1">
      <c r="B15" s="38" t="str">
        <f>'Data Input Sheets'!C992</f>
        <v>Dues and Subscriptions</v>
      </c>
      <c r="D15" s="73">
        <f>IF('Data Input Sheets'!$F$937=FALSE,"",'Data Input Sheets'!F995)</f>
        <v>0</v>
      </c>
      <c r="E15" s="73"/>
      <c r="F15" s="73">
        <f>IF('Data Input Sheets'!$F$937=FALSE,"",'Data Input Sheets'!H995)</f>
        <v>0</v>
      </c>
      <c r="G15" s="73"/>
      <c r="H15" s="73">
        <f>IF('Data Input Sheets'!$F$937=FALSE,"",'Data Input Sheets'!J995)</f>
        <v>0</v>
      </c>
      <c r="I15" s="73"/>
      <c r="J15" s="73">
        <f>IF('Data Input Sheets'!$F$937=FALSE,"",'Data Input Sheets'!L995)</f>
        <v>0</v>
      </c>
      <c r="K15" s="73"/>
      <c r="L15" s="73">
        <f>IF('Data Input Sheets'!$F$937=FALSE,"",'Data Input Sheets'!N995)</f>
        <v>0</v>
      </c>
    </row>
    <row r="16" spans="2:12" ht="14.25" customHeight="1">
      <c r="B16" s="38" t="str">
        <f>'Data Input Sheets'!C997</f>
        <v>Travel</v>
      </c>
      <c r="D16" s="73">
        <f>IF('Data Input Sheets'!$F$937=FALSE,"",'Data Input Sheets'!F1001)</f>
        <v>0</v>
      </c>
      <c r="E16" s="73"/>
      <c r="F16" s="73">
        <f>IF('Data Input Sheets'!$F$937=FALSE,"",'Data Input Sheets'!H1001)</f>
        <v>0</v>
      </c>
      <c r="G16" s="73"/>
      <c r="H16" s="73">
        <f>IF('Data Input Sheets'!$F$937=FALSE,"",'Data Input Sheets'!J1001)</f>
        <v>0</v>
      </c>
      <c r="I16" s="73"/>
      <c r="J16" s="73">
        <f>IF('Data Input Sheets'!$F$937=FALSE,"",'Data Input Sheets'!L1001)</f>
        <v>0</v>
      </c>
      <c r="K16" s="73"/>
      <c r="L16" s="73">
        <f>IF('Data Input Sheets'!$F$937=FALSE,"",'Data Input Sheets'!N1001)</f>
        <v>0</v>
      </c>
    </row>
    <row r="17" spans="2:12" ht="14.25" customHeight="1">
      <c r="B17" s="38" t="str">
        <f>'Data Input Sheets'!C1003</f>
        <v>Accounting and Audit</v>
      </c>
      <c r="D17" s="73">
        <f>IF('Data Input Sheets'!$F$937=FALSE,"",'Data Input Sheets'!F1006)</f>
        <v>0</v>
      </c>
      <c r="E17" s="73"/>
      <c r="F17" s="73">
        <f>IF('Data Input Sheets'!$F$937=FALSE,"",'Data Input Sheets'!H1006)</f>
        <v>0</v>
      </c>
      <c r="G17" s="73"/>
      <c r="H17" s="73">
        <f>IF('Data Input Sheets'!$F$937=FALSE,"",'Data Input Sheets'!J1006)</f>
        <v>0</v>
      </c>
      <c r="I17" s="73"/>
      <c r="J17" s="73">
        <f>IF('Data Input Sheets'!$F$937=FALSE,"",'Data Input Sheets'!L1006)</f>
        <v>0</v>
      </c>
      <c r="K17" s="73"/>
      <c r="L17" s="73">
        <f>IF('Data Input Sheets'!$F$937=FALSE,"",'Data Input Sheets'!N1006)</f>
        <v>0</v>
      </c>
    </row>
    <row r="18" spans="2:12" ht="14.25" customHeight="1">
      <c r="B18" s="38" t="str">
        <f>'Data Input Sheets'!C1008</f>
        <v>Legal</v>
      </c>
      <c r="D18" s="73">
        <f>IF('Data Input Sheets'!$F$937=FALSE,"",'Data Input Sheets'!F1012)</f>
        <v>0</v>
      </c>
      <c r="E18" s="73"/>
      <c r="F18" s="73">
        <f>IF('Data Input Sheets'!$F$937=FALSE,"",'Data Input Sheets'!H1012)</f>
        <v>0</v>
      </c>
      <c r="G18" s="73"/>
      <c r="H18" s="73">
        <f>IF('Data Input Sheets'!$F$937=FALSE,"",'Data Input Sheets'!J1012)</f>
        <v>0</v>
      </c>
      <c r="I18" s="73"/>
      <c r="J18" s="73">
        <f>IF('Data Input Sheets'!$F$937=FALSE,"",'Data Input Sheets'!L1012)</f>
        <v>0</v>
      </c>
      <c r="K18" s="73"/>
      <c r="L18" s="73">
        <f>IF('Data Input Sheets'!$F$937=FALSE,"",'Data Input Sheets'!N1012)</f>
        <v>0</v>
      </c>
    </row>
    <row r="19" spans="2:12" ht="14.25" customHeight="1">
      <c r="B19" s="38" t="str">
        <f>'Data Input Sheets'!C1014</f>
        <v>Billing</v>
      </c>
      <c r="D19" s="73">
        <f>IF('Data Input Sheets'!$F$937=FALSE,"",'Data Input Sheets'!F1018)</f>
        <v>0</v>
      </c>
      <c r="E19" s="73"/>
      <c r="F19" s="73">
        <f>IF('Data Input Sheets'!$F$937=FALSE,"",'Data Input Sheets'!H1018)</f>
        <v>0</v>
      </c>
      <c r="G19" s="73"/>
      <c r="H19" s="73">
        <f>IF('Data Input Sheets'!$F$937=FALSE,"",'Data Input Sheets'!J1018)</f>
        <v>0</v>
      </c>
      <c r="I19" s="73"/>
      <c r="J19" s="73">
        <f>IF('Data Input Sheets'!$F$937=FALSE,"",'Data Input Sheets'!L1018)</f>
        <v>0</v>
      </c>
      <c r="K19" s="73"/>
      <c r="L19" s="73">
        <f>IF('Data Input Sheets'!$F$937=FALSE,"",'Data Input Sheets'!N1018)</f>
        <v>0</v>
      </c>
    </row>
    <row r="20" spans="2:12" ht="14.25" customHeight="1">
      <c r="B20" s="38" t="str">
        <f>'Data Input Sheets'!C1020</f>
        <v>Payroll</v>
      </c>
      <c r="D20" s="73">
        <f>IF('Data Input Sheets'!$F$937=FALSE,"",'Data Input Sheets'!F1023)</f>
        <v>0</v>
      </c>
      <c r="E20" s="73"/>
      <c r="F20" s="73">
        <f>IF('Data Input Sheets'!$F$937=FALSE,"",'Data Input Sheets'!H1023)</f>
        <v>0</v>
      </c>
      <c r="G20" s="73"/>
      <c r="H20" s="73">
        <f>IF('Data Input Sheets'!$F$937=FALSE,"",'Data Input Sheets'!J1023)</f>
        <v>0</v>
      </c>
      <c r="I20" s="73"/>
      <c r="J20" s="73">
        <f>IF('Data Input Sheets'!$F$937=FALSE,"",'Data Input Sheets'!L1023)</f>
        <v>0</v>
      </c>
      <c r="K20" s="73"/>
      <c r="L20" s="73">
        <f>IF('Data Input Sheets'!$F$937=FALSE,"",'Data Input Sheets'!N1023)</f>
        <v>0</v>
      </c>
    </row>
    <row r="21" spans="2:12" ht="14.25" customHeight="1">
      <c r="B21" s="38" t="str">
        <f>'Data Input Sheets'!C1025</f>
        <v>Purchasing</v>
      </c>
      <c r="D21" s="73">
        <f>IF('Data Input Sheets'!$F$937=FALSE,"",'Data Input Sheets'!F1027)</f>
        <v>0</v>
      </c>
      <c r="E21" s="73"/>
      <c r="F21" s="73">
        <f>IF('Data Input Sheets'!$F$937=FALSE,"",'Data Input Sheets'!H1027)</f>
        <v>0</v>
      </c>
      <c r="G21" s="73"/>
      <c r="H21" s="73">
        <f>IF('Data Input Sheets'!$F$937=FALSE,"",'Data Input Sheets'!J1027)</f>
        <v>0</v>
      </c>
      <c r="I21" s="73"/>
      <c r="J21" s="73">
        <f>IF('Data Input Sheets'!$F$937=FALSE,"",'Data Input Sheets'!L1027)</f>
        <v>0</v>
      </c>
      <c r="K21" s="73"/>
      <c r="L21" s="73">
        <f>IF('Data Input Sheets'!$F$937=FALSE,"",'Data Input Sheets'!N1027)</f>
        <v>0</v>
      </c>
    </row>
    <row r="22" spans="2:12" ht="14.25" customHeight="1">
      <c r="B22" s="38" t="str">
        <f>'Data Input Sheets'!C1029</f>
        <v>Human Resources</v>
      </c>
      <c r="D22" s="73">
        <f>IF('Data Input Sheets'!$F$937=FALSE,"",'Data Input Sheets'!F1033)</f>
        <v>0</v>
      </c>
      <c r="E22" s="73"/>
      <c r="F22" s="73">
        <f>IF('Data Input Sheets'!$F$937=FALSE,"",'Data Input Sheets'!H1033)</f>
        <v>0</v>
      </c>
      <c r="G22" s="73"/>
      <c r="H22" s="73">
        <f>IF('Data Input Sheets'!$F$937=FALSE,"",'Data Input Sheets'!J1033)</f>
        <v>0</v>
      </c>
      <c r="I22" s="73"/>
      <c r="J22" s="73">
        <f>IF('Data Input Sheets'!$F$937=FALSE,"",'Data Input Sheets'!L1033)</f>
        <v>0</v>
      </c>
      <c r="K22" s="73"/>
      <c r="L22" s="73">
        <f>IF('Data Input Sheets'!$F$937=FALSE,"",'Data Input Sheets'!N1033)</f>
        <v>0</v>
      </c>
    </row>
    <row r="23" spans="2:12" ht="14.25" customHeight="1">
      <c r="B23" s="38" t="str">
        <f>'Data Input Sheets'!C1035</f>
        <v>Marketing</v>
      </c>
      <c r="D23" s="73">
        <f>IF('Data Input Sheets'!$F$937=FALSE,"",'Data Input Sheets'!F1039)</f>
        <v>0</v>
      </c>
      <c r="E23" s="73"/>
      <c r="F23" s="73">
        <f>IF('Data Input Sheets'!$F$937=FALSE,"",'Data Input Sheets'!H1039)</f>
        <v>0</v>
      </c>
      <c r="G23" s="73"/>
      <c r="H23" s="73">
        <f>IF('Data Input Sheets'!$F$937=FALSE,"",'Data Input Sheets'!J1039)</f>
        <v>0</v>
      </c>
      <c r="I23" s="73"/>
      <c r="J23" s="73">
        <f>IF('Data Input Sheets'!$F$937=FALSE,"",'Data Input Sheets'!L1039)</f>
        <v>0</v>
      </c>
      <c r="K23" s="73"/>
      <c r="L23" s="73">
        <f>IF('Data Input Sheets'!$F$937=FALSE,"",'Data Input Sheets'!N1039)</f>
        <v>0</v>
      </c>
    </row>
    <row r="24" spans="2:12" ht="14.25" customHeight="1">
      <c r="B24" s="38" t="str">
        <f>'Data Input Sheets'!C1041</f>
        <v>Public Education</v>
      </c>
      <c r="D24" s="73">
        <f>IF('Data Input Sheets'!$F$937=FALSE,"",'Data Input Sheets'!F1045)</f>
        <v>0</v>
      </c>
      <c r="E24" s="73"/>
      <c r="F24" s="73">
        <f>IF('Data Input Sheets'!$F$937=FALSE,"",'Data Input Sheets'!H1045)</f>
        <v>0</v>
      </c>
      <c r="G24" s="73"/>
      <c r="H24" s="73">
        <f>IF('Data Input Sheets'!$F$937=FALSE,"",'Data Input Sheets'!J1045)</f>
        <v>0</v>
      </c>
      <c r="I24" s="73"/>
      <c r="J24" s="73">
        <f>IF('Data Input Sheets'!$F$937=FALSE,"",'Data Input Sheets'!L1045)</f>
        <v>0</v>
      </c>
      <c r="K24" s="73"/>
      <c r="L24" s="73">
        <f>IF('Data Input Sheets'!$F$937=FALSE,"",'Data Input Sheets'!N1045)</f>
        <v>0</v>
      </c>
    </row>
    <row r="25" spans="2:12" ht="14.25" customHeight="1">
      <c r="B25" s="38" t="str">
        <f>'Data Input Sheets'!C1047</f>
        <v>Quality Improvement</v>
      </c>
      <c r="D25" s="73">
        <f>IF('Data Input Sheets'!$F$937=FALSE,"",'Data Input Sheets'!F1051)</f>
        <v>0</v>
      </c>
      <c r="E25" s="73"/>
      <c r="F25" s="73">
        <f>IF('Data Input Sheets'!$F$937=FALSE,"",'Data Input Sheets'!H1051)</f>
        <v>0</v>
      </c>
      <c r="G25" s="73"/>
      <c r="H25" s="73">
        <f>IF('Data Input Sheets'!$F$937=FALSE,"",'Data Input Sheets'!J1051)</f>
        <v>0</v>
      </c>
      <c r="I25" s="73"/>
      <c r="J25" s="73">
        <f>IF('Data Input Sheets'!$F$937=FALSE,"",'Data Input Sheets'!L1051)</f>
        <v>0</v>
      </c>
      <c r="K25" s="73"/>
      <c r="L25" s="73">
        <f>IF('Data Input Sheets'!$F$937=FALSE,"",'Data Input Sheets'!N1051)</f>
        <v>0</v>
      </c>
    </row>
    <row r="26" spans="2:12" ht="14.25" customHeight="1">
      <c r="B26" s="38" t="str">
        <f>'Data Input Sheets'!C1053</f>
        <v>Training and Education</v>
      </c>
      <c r="D26" s="73">
        <f>IF('Data Input Sheets'!$F$937=FALSE,"",'Data Input Sheets'!F1057)</f>
        <v>0</v>
      </c>
      <c r="E26" s="73"/>
      <c r="F26" s="73">
        <f>IF('Data Input Sheets'!$F$937=FALSE,"",'Data Input Sheets'!H1057)</f>
        <v>0</v>
      </c>
      <c r="G26" s="73"/>
      <c r="H26" s="73">
        <f>IF('Data Input Sheets'!$F$937=FALSE,"",'Data Input Sheets'!J1057)</f>
        <v>0</v>
      </c>
      <c r="I26" s="73"/>
      <c r="J26" s="73">
        <f>IF('Data Input Sheets'!$F$937=FALSE,"",'Data Input Sheets'!L1057)</f>
        <v>0</v>
      </c>
      <c r="K26" s="73"/>
      <c r="L26" s="73">
        <f>IF('Data Input Sheets'!$F$937=FALSE,"",'Data Input Sheets'!N1057)</f>
        <v>0</v>
      </c>
    </row>
    <row r="27" spans="2:12" ht="14.25" customHeight="1">
      <c r="B27" s="38" t="str">
        <f>'Data Input Sheets'!C1059</f>
        <v>Risk Management</v>
      </c>
      <c r="D27" s="73">
        <f>IF('Data Input Sheets'!$F$937=FALSE,"",'Data Input Sheets'!F1063)</f>
        <v>0</v>
      </c>
      <c r="E27" s="73"/>
      <c r="F27" s="73">
        <f>IF('Data Input Sheets'!$F$937=FALSE,"",'Data Input Sheets'!H1063)</f>
        <v>0</v>
      </c>
      <c r="G27" s="73"/>
      <c r="H27" s="73">
        <f>IF('Data Input Sheets'!$F$937=FALSE,"",'Data Input Sheets'!J1063)</f>
        <v>0</v>
      </c>
      <c r="I27" s="73"/>
      <c r="J27" s="73">
        <f>IF('Data Input Sheets'!$F$937=FALSE,"",'Data Input Sheets'!L1063)</f>
        <v>0</v>
      </c>
      <c r="K27" s="73"/>
      <c r="L27" s="73">
        <f>IF('Data Input Sheets'!$F$937=FALSE,"",'Data Input Sheets'!N1063)</f>
        <v>0</v>
      </c>
    </row>
    <row r="28" spans="2:12" ht="14.25" customHeight="1">
      <c r="B28" s="38" t="str">
        <f>'Data Input Sheets'!C1065</f>
        <v>Information Technology</v>
      </c>
      <c r="D28" s="73">
        <f>IF('Data Input Sheets'!$F$937=FALSE,"",'Data Input Sheets'!F1073)</f>
        <v>0</v>
      </c>
      <c r="E28" s="73"/>
      <c r="F28" s="73">
        <f>IF('Data Input Sheets'!$F$937=FALSE,"",'Data Input Sheets'!H1073)</f>
        <v>0</v>
      </c>
      <c r="G28" s="73"/>
      <c r="H28" s="73">
        <f>IF('Data Input Sheets'!$F$937=FALSE,"",'Data Input Sheets'!J1073)</f>
        <v>0</v>
      </c>
      <c r="I28" s="73"/>
      <c r="J28" s="73">
        <f>IF('Data Input Sheets'!$F$937=FALSE,"",'Data Input Sheets'!L1073)</f>
        <v>0</v>
      </c>
      <c r="K28" s="73"/>
      <c r="L28" s="73">
        <f>IF('Data Input Sheets'!$F$937=FALSE,"",'Data Input Sheets'!N1073)</f>
        <v>0</v>
      </c>
    </row>
    <row r="29" spans="2:12" ht="14.25" customHeight="1">
      <c r="B29" s="38" t="str">
        <f>'Data Input Sheets'!C1077</f>
        <v>Business Licenses and Taxes</v>
      </c>
      <c r="D29" s="73">
        <f>IF('Data Input Sheets'!$F$937=FALSE,"",'Data Input Sheets'!F1081)</f>
        <v>0</v>
      </c>
      <c r="E29" s="73"/>
      <c r="F29" s="73">
        <f>IF('Data Input Sheets'!$F$937=FALSE,"",'Data Input Sheets'!H1081)</f>
        <v>0</v>
      </c>
      <c r="G29" s="73"/>
      <c r="H29" s="73">
        <f>IF('Data Input Sheets'!$F$937=FALSE,"",'Data Input Sheets'!J1081)</f>
        <v>0</v>
      </c>
      <c r="I29" s="73"/>
      <c r="J29" s="73">
        <f>IF('Data Input Sheets'!$F$937=FALSE,"",'Data Input Sheets'!L1081)</f>
        <v>0</v>
      </c>
      <c r="K29" s="73"/>
      <c r="L29" s="73">
        <f>IF('Data Input Sheets'!$F$937=FALSE,"",'Data Input Sheets'!N1081)</f>
        <v>0</v>
      </c>
    </row>
    <row r="30" spans="2:12" ht="14.25" customHeight="1">
      <c r="B30" s="38" t="str">
        <f>'Data Input Sheets'!C1083</f>
        <v>Other Taxes</v>
      </c>
      <c r="D30" s="73">
        <f>IF('Data Input Sheets'!$F$937=FALSE,"",'Data Input Sheets'!F1086)</f>
        <v>0</v>
      </c>
      <c r="E30" s="73"/>
      <c r="F30" s="73">
        <f>IF('Data Input Sheets'!$F$937=FALSE,"",'Data Input Sheets'!H1086)</f>
        <v>0</v>
      </c>
      <c r="G30" s="73"/>
      <c r="H30" s="73">
        <f>IF('Data Input Sheets'!$F$937=FALSE,"",'Data Input Sheets'!J1086)</f>
        <v>0</v>
      </c>
      <c r="I30" s="73"/>
      <c r="J30" s="73">
        <f>IF('Data Input Sheets'!$F$937=FALSE,"",'Data Input Sheets'!L1086)</f>
        <v>0</v>
      </c>
      <c r="K30" s="73"/>
      <c r="L30" s="73">
        <f>IF('Data Input Sheets'!$F$937=FALSE,"",'Data Input Sheets'!N1086)</f>
        <v>0</v>
      </c>
    </row>
    <row r="31" spans="2:12" ht="14.25" customHeight="1">
      <c r="B31" s="38" t="str">
        <f>'Data Input Sheets'!C1089</f>
        <v>Interest Paid on Borrowed Funds</v>
      </c>
      <c r="D31" s="73">
        <f>IF('Data Input Sheets'!$F$937=FALSE,"",'Data Input Sheets'!F1092)</f>
        <v>0</v>
      </c>
      <c r="E31" s="73"/>
      <c r="F31" s="73">
        <f>IF('Data Input Sheets'!$F$937=FALSE,"",'Data Input Sheets'!H1092)</f>
        <v>0</v>
      </c>
      <c r="G31" s="73"/>
      <c r="H31" s="73">
        <f>IF('Data Input Sheets'!$F$937=FALSE,"",'Data Input Sheets'!J1092)</f>
        <v>0</v>
      </c>
      <c r="I31" s="73"/>
      <c r="J31" s="73">
        <f>IF('Data Input Sheets'!$F$937=FALSE,"",'Data Input Sheets'!L1092)</f>
        <v>0</v>
      </c>
      <c r="K31" s="73"/>
      <c r="L31" s="73">
        <f>IF('Data Input Sheets'!$F$937=FALSE,"",'Data Input Sheets'!N1092)</f>
        <v>0</v>
      </c>
    </row>
    <row r="32" spans="2:12" ht="14.25" customHeight="1">
      <c r="B32" s="38" t="str">
        <f>'Data Input Sheets'!C1094</f>
        <v>Performance Penalties</v>
      </c>
      <c r="D32" s="73">
        <f>IF('Data Input Sheets'!$F$937=FALSE,"",'Data Input Sheets'!F1097)</f>
        <v>0</v>
      </c>
      <c r="E32" s="73"/>
      <c r="F32" s="73">
        <f>IF('Data Input Sheets'!$F$937=FALSE,"",'Data Input Sheets'!H1097)</f>
        <v>0</v>
      </c>
      <c r="G32" s="73"/>
      <c r="H32" s="73">
        <f>IF('Data Input Sheets'!$F$937=FALSE,"",'Data Input Sheets'!J1097)</f>
        <v>0</v>
      </c>
      <c r="I32" s="73"/>
      <c r="J32" s="73">
        <f>IF('Data Input Sheets'!$F$937=FALSE,"",'Data Input Sheets'!L1097)</f>
        <v>0</v>
      </c>
      <c r="K32" s="73"/>
      <c r="L32" s="73">
        <f>IF('Data Input Sheets'!$F$937=FALSE,"",'Data Input Sheets'!N1097)</f>
        <v>0</v>
      </c>
    </row>
    <row r="33" spans="2:12" ht="14.25" customHeight="1">
      <c r="B33" s="38" t="str">
        <f>'Data Input Sheets'!C1099</f>
        <v>Performance Security</v>
      </c>
      <c r="D33" s="73">
        <f>IF('Data Input Sheets'!$F$937=FALSE,"",'Data Input Sheets'!F1102)</f>
        <v>0</v>
      </c>
      <c r="E33" s="73"/>
      <c r="F33" s="73">
        <f>IF('Data Input Sheets'!$F$937=FALSE,"",'Data Input Sheets'!H1102)</f>
        <v>0</v>
      </c>
      <c r="G33" s="73"/>
      <c r="H33" s="73">
        <f>IF('Data Input Sheets'!$F$937=FALSE,"",'Data Input Sheets'!J1102)</f>
        <v>0</v>
      </c>
      <c r="I33" s="73"/>
      <c r="J33" s="73">
        <f>IF('Data Input Sheets'!$F$937=FALSE,"",'Data Input Sheets'!L1102)</f>
        <v>0</v>
      </c>
      <c r="K33" s="73"/>
      <c r="L33" s="73">
        <f>IF('Data Input Sheets'!$F$937=FALSE,"",'Data Input Sheets'!N1102)</f>
        <v>0</v>
      </c>
    </row>
    <row r="34" spans="2:12" ht="14.25" customHeight="1">
      <c r="B34" s="38" t="str">
        <f>'Data Input Sheets'!C1104</f>
        <v>Medical Director Fees</v>
      </c>
      <c r="D34" s="73">
        <f>IF('Data Input Sheets'!$F$937=FALSE,"",'Data Input Sheets'!F1107)</f>
        <v>0</v>
      </c>
      <c r="E34" s="73"/>
      <c r="F34" s="73">
        <f>IF('Data Input Sheets'!$F$937=FALSE,"",'Data Input Sheets'!H1107)</f>
        <v>0</v>
      </c>
      <c r="G34" s="73"/>
      <c r="H34" s="73">
        <f>IF('Data Input Sheets'!$F$937=FALSE,"",'Data Input Sheets'!J1107)</f>
        <v>0</v>
      </c>
      <c r="I34" s="73"/>
      <c r="J34" s="73">
        <f>IF('Data Input Sheets'!$F$937=FALSE,"",'Data Input Sheets'!L1107)</f>
        <v>0</v>
      </c>
      <c r="K34" s="73"/>
      <c r="L34" s="73">
        <f>IF('Data Input Sheets'!$F$937=FALSE,"",'Data Input Sheets'!N1107)</f>
        <v>0</v>
      </c>
    </row>
    <row r="35" spans="2:12" ht="14.25" customHeight="1">
      <c r="B35" s="38" t="str">
        <f>'Data Input Sheets'!C1109</f>
        <v>Accreditation</v>
      </c>
      <c r="D35" s="73">
        <f>IF('Data Input Sheets'!$F$937=FALSE,"",'Data Input Sheets'!F1112)</f>
        <v>0</v>
      </c>
      <c r="E35" s="73"/>
      <c r="F35" s="73">
        <f>IF('Data Input Sheets'!$F$937=FALSE,"",'Data Input Sheets'!H1112)</f>
        <v>0</v>
      </c>
      <c r="G35" s="73"/>
      <c r="H35" s="73">
        <f>IF('Data Input Sheets'!$F$937=FALSE,"",'Data Input Sheets'!J1112)</f>
        <v>0</v>
      </c>
      <c r="I35" s="73"/>
      <c r="J35" s="73">
        <f>IF('Data Input Sheets'!$F$937=FALSE,"",'Data Input Sheets'!L1112)</f>
        <v>0</v>
      </c>
      <c r="K35" s="73"/>
      <c r="L35" s="73">
        <f>IF('Data Input Sheets'!$F$937=FALSE,"",'Data Input Sheets'!N1112)</f>
        <v>0</v>
      </c>
    </row>
    <row r="36" spans="2:12" ht="14.25" customHeight="1">
      <c r="B36" s="38" t="str">
        <f>'Data Input Sheets'!C1114</f>
        <v>Miscellaneous Administrative and Other Operating Costs</v>
      </c>
      <c r="D36" s="73">
        <f>IF('Data Input Sheets'!$F$937=FALSE,"",'Data Input Sheets'!F1117)</f>
        <v>0</v>
      </c>
      <c r="E36" s="73"/>
      <c r="F36" s="73">
        <f>IF('Data Input Sheets'!$F$937=FALSE,"",'Data Input Sheets'!H1117)</f>
        <v>0</v>
      </c>
      <c r="G36" s="73"/>
      <c r="H36" s="73">
        <f>IF('Data Input Sheets'!$F$937=FALSE,"",'Data Input Sheets'!J1117)</f>
        <v>0</v>
      </c>
      <c r="I36" s="73"/>
      <c r="J36" s="73">
        <f>IF('Data Input Sheets'!$F$937=FALSE,"",'Data Input Sheets'!L1117)</f>
        <v>0</v>
      </c>
      <c r="K36" s="73"/>
      <c r="L36" s="73">
        <f>IF('Data Input Sheets'!$F$937=FALSE,"",'Data Input Sheets'!N1117)</f>
        <v>0</v>
      </c>
    </row>
    <row r="37" spans="2:12" ht="14.25" customHeight="1">
      <c r="B37" s="38"/>
      <c r="D37" s="73"/>
      <c r="E37" s="73"/>
      <c r="F37" s="73"/>
      <c r="G37" s="73"/>
      <c r="H37" s="73"/>
      <c r="I37" s="73"/>
      <c r="J37" s="73"/>
      <c r="K37" s="73"/>
      <c r="L37" s="73"/>
    </row>
    <row r="38" spans="2:12" ht="16.5" customHeight="1" thickBot="1">
      <c r="B38" s="74" t="s">
        <v>245</v>
      </c>
      <c r="C38" s="37"/>
      <c r="D38" s="75">
        <f>IF('Data Input Sheets'!$F$937=FALSE,'Data Input Sheets'!$F$949*'Schedule 1'!F20,SUM(D8:D37))</f>
        <v>0</v>
      </c>
      <c r="E38" s="37"/>
      <c r="F38" s="75">
        <f>IF('Data Input Sheets'!$F$937=FALSE,'Data Input Sheets'!$F$949*'Schedule 1'!H20,SUM(F8:F37))</f>
        <v>0</v>
      </c>
      <c r="G38" s="37"/>
      <c r="H38" s="75">
        <f>IF('Data Input Sheets'!$F$937=FALSE,'Data Input Sheets'!$F$949*'Schedule 1'!J20,SUM(H8:H37))</f>
        <v>0</v>
      </c>
      <c r="I38" s="37"/>
      <c r="J38" s="75">
        <f>IF('Data Input Sheets'!$F$937=FALSE,'Data Input Sheets'!$F$949*'Schedule 1'!L20,SUM(J8:J37))</f>
        <v>0</v>
      </c>
      <c r="K38" s="96"/>
      <c r="L38" s="75">
        <f>IF('Data Input Sheets'!$F$937=FALSE,'Data Input Sheets'!$F$949*'Schedule 1'!N20,SUM(L8:L37))</f>
        <v>0</v>
      </c>
    </row>
    <row r="39" spans="4:12" ht="13.5" thickTop="1">
      <c r="D39" s="230" t="s">
        <v>808</v>
      </c>
      <c r="F39" s="230" t="s">
        <v>808</v>
      </c>
      <c r="H39" s="230" t="s">
        <v>808</v>
      </c>
      <c r="J39" s="230" t="s">
        <v>808</v>
      </c>
      <c r="L39" s="230" t="s">
        <v>808</v>
      </c>
    </row>
    <row r="40" spans="4:8" ht="12.75">
      <c r="D40" s="69"/>
      <c r="H40" s="230"/>
    </row>
    <row r="42" spans="2:12" ht="13.5" thickBot="1">
      <c r="B42" s="95" t="s">
        <v>520</v>
      </c>
      <c r="D42" s="274">
        <f>IF(D38&gt;0,ROUND(D38/'Schedule 1'!F20,4),0)</f>
        <v>0</v>
      </c>
      <c r="E42" s="58"/>
      <c r="F42" s="274">
        <f>IF(F38&gt;0,ROUND(F38/'Schedule 1'!H20,4),0)</f>
        <v>0</v>
      </c>
      <c r="G42" s="58"/>
      <c r="H42" s="274">
        <f>IF(H38&gt;0,ROUND(H38/'Schedule 1'!J20,4),0)</f>
        <v>0</v>
      </c>
      <c r="I42" s="58"/>
      <c r="J42" s="274">
        <f>IF(J38&gt;0,ROUND(J38/'Schedule 1'!L20,4),0)</f>
        <v>0</v>
      </c>
      <c r="K42" s="58"/>
      <c r="L42" s="274">
        <f>IF(L38&gt;0,ROUND(L38/'Schedule 1'!N20,4),0)</f>
        <v>0</v>
      </c>
    </row>
    <row r="43" ht="13.5" thickTop="1">
      <c r="D43" s="69"/>
    </row>
    <row r="45" spans="1:12" ht="18.75">
      <c r="A45" s="222">
        <f>IF('Data Input Sheets'!F937=FALSE,"Percent Allocation Method Used","")</f>
      </c>
      <c r="B45" s="2"/>
      <c r="C45" s="2"/>
      <c r="D45" s="2"/>
      <c r="E45" s="2"/>
      <c r="F45" s="2"/>
      <c r="G45" s="2"/>
      <c r="H45" s="2"/>
      <c r="I45" s="2"/>
      <c r="J45" s="2"/>
      <c r="K45" s="2"/>
      <c r="L45" s="2"/>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3.xml><?xml version="1.0" encoding="utf-8"?>
<worksheet xmlns="http://schemas.openxmlformats.org/spreadsheetml/2006/main" xmlns:r="http://schemas.openxmlformats.org/officeDocument/2006/relationships">
  <sheetPr codeName="Sheet4"/>
  <dimension ref="A1:N88"/>
  <sheetViews>
    <sheetView showGridLines="0" zoomScalePageLayoutView="0" workbookViewId="0" topLeftCell="A1">
      <selection activeCell="Q32" sqref="Q32"/>
    </sheetView>
  </sheetViews>
  <sheetFormatPr defaultColWidth="9.140625" defaultRowHeight="13.5"/>
  <cols>
    <col min="1" max="1" width="5.8515625" style="47" customWidth="1"/>
    <col min="2" max="2" width="4.140625" style="13" customWidth="1"/>
    <col min="3" max="3" width="3.140625" style="13" customWidth="1"/>
    <col min="4" max="4" width="39.28125" style="13" customWidth="1"/>
    <col min="5" max="6" width="1.7109375" style="13" customWidth="1"/>
    <col min="7" max="7" width="16.57421875" style="13" customWidth="1"/>
    <col min="8" max="8" width="2.140625" style="13" customWidth="1"/>
    <col min="9" max="9" width="13.7109375" style="13" customWidth="1"/>
    <col min="10" max="10" width="2.140625" style="13" customWidth="1"/>
    <col min="11" max="11" width="13.7109375" style="13" customWidth="1"/>
    <col min="12" max="12" width="2.140625" style="13" customWidth="1"/>
    <col min="13" max="13" width="13.7109375" style="13" customWidth="1"/>
    <col min="14" max="14" width="8.421875" style="13" customWidth="1"/>
    <col min="15" max="16384" width="9.140625" style="13" customWidth="1"/>
  </cols>
  <sheetData>
    <row r="1" spans="1:14" ht="15.75">
      <c r="A1" s="34" t="s">
        <v>281</v>
      </c>
      <c r="B1" s="34"/>
      <c r="C1" s="2"/>
      <c r="D1" s="2"/>
      <c r="E1" s="2"/>
      <c r="F1" s="2"/>
      <c r="G1" s="2"/>
      <c r="H1" s="2"/>
      <c r="I1" s="2"/>
      <c r="J1" s="2"/>
      <c r="K1" s="2"/>
      <c r="L1" s="2"/>
      <c r="M1" s="2"/>
      <c r="N1" s="2"/>
    </row>
    <row r="2" spans="1:14" ht="15.75">
      <c r="A2" s="34" t="s">
        <v>606</v>
      </c>
      <c r="B2" s="34"/>
      <c r="C2" s="2"/>
      <c r="D2" s="2"/>
      <c r="E2" s="2"/>
      <c r="F2" s="2"/>
      <c r="G2" s="2"/>
      <c r="H2" s="2"/>
      <c r="I2" s="2"/>
      <c r="J2" s="2"/>
      <c r="K2" s="2"/>
      <c r="L2" s="2"/>
      <c r="M2" s="2"/>
      <c r="N2" s="2"/>
    </row>
    <row r="3" spans="1:14" ht="15.75">
      <c r="A3" s="34" t="s">
        <v>313</v>
      </c>
      <c r="B3" s="34"/>
      <c r="C3" s="2"/>
      <c r="D3" s="2"/>
      <c r="E3" s="2"/>
      <c r="F3" s="2"/>
      <c r="G3" s="2"/>
      <c r="H3" s="2"/>
      <c r="I3" s="2"/>
      <c r="J3" s="2"/>
      <c r="K3" s="2"/>
      <c r="L3" s="2"/>
      <c r="M3" s="2"/>
      <c r="N3" s="2"/>
    </row>
    <row r="4" spans="1:14" ht="12" customHeight="1">
      <c r="A4" s="38" t="s">
        <v>711</v>
      </c>
      <c r="B4" s="224"/>
      <c r="C4" s="348"/>
      <c r="D4" s="224"/>
      <c r="E4" s="224"/>
      <c r="F4" s="224"/>
      <c r="G4" s="224"/>
      <c r="H4" s="224"/>
      <c r="I4" s="224"/>
      <c r="J4" s="224"/>
      <c r="K4" s="224"/>
      <c r="L4" s="224"/>
      <c r="M4" s="224"/>
      <c r="N4" s="224"/>
    </row>
    <row r="5" spans="1:14" ht="12" customHeight="1">
      <c r="A5" s="224"/>
      <c r="B5" s="58"/>
      <c r="C5" s="225"/>
      <c r="D5" s="113"/>
      <c r="E5" s="113"/>
      <c r="F5" s="113"/>
      <c r="G5" s="58"/>
      <c r="H5" s="113"/>
      <c r="I5" s="113"/>
      <c r="J5" s="113"/>
      <c r="K5" s="113"/>
      <c r="L5" s="58"/>
      <c r="M5" s="58"/>
      <c r="N5" s="58"/>
    </row>
    <row r="6" spans="1:14" ht="12" customHeight="1">
      <c r="A6" s="36" t="s">
        <v>984</v>
      </c>
      <c r="B6" s="58"/>
      <c r="C6" s="225"/>
      <c r="D6" s="113"/>
      <c r="E6" s="113"/>
      <c r="F6" s="113"/>
      <c r="G6" s="58"/>
      <c r="H6" s="113"/>
      <c r="I6" s="113"/>
      <c r="J6" s="113"/>
      <c r="K6" s="113"/>
      <c r="L6" s="58"/>
      <c r="M6" s="58"/>
      <c r="N6" s="58"/>
    </row>
    <row r="7" spans="1:14" ht="12.75" customHeight="1">
      <c r="A7" s="38" t="s">
        <v>51</v>
      </c>
      <c r="B7" s="58"/>
      <c r="C7" s="225"/>
      <c r="D7" s="113"/>
      <c r="E7" s="113"/>
      <c r="F7" s="113"/>
      <c r="G7" s="58"/>
      <c r="H7" s="113"/>
      <c r="I7" s="113"/>
      <c r="J7" s="113"/>
      <c r="K7" s="113"/>
      <c r="L7" s="58"/>
      <c r="M7" s="58"/>
      <c r="N7" s="58"/>
    </row>
    <row r="8" spans="1:14" ht="12.75" customHeight="1">
      <c r="A8" s="38" t="s">
        <v>712</v>
      </c>
      <c r="E8" s="113"/>
      <c r="F8" s="113"/>
      <c r="G8" s="58"/>
      <c r="H8" s="113"/>
      <c r="I8" s="113"/>
      <c r="J8" s="113"/>
      <c r="K8" s="113"/>
      <c r="L8" s="58"/>
      <c r="M8" s="58"/>
      <c r="N8" s="58"/>
    </row>
    <row r="9" spans="1:14" ht="12.75" customHeight="1">
      <c r="A9" s="13" t="s">
        <v>713</v>
      </c>
      <c r="B9" s="58"/>
      <c r="C9" s="225"/>
      <c r="D9" s="113"/>
      <c r="E9" s="113"/>
      <c r="F9" s="113"/>
      <c r="G9" s="58"/>
      <c r="H9" s="113"/>
      <c r="I9" s="113"/>
      <c r="J9" s="113"/>
      <c r="K9" s="113"/>
      <c r="L9" s="58"/>
      <c r="M9" s="58"/>
      <c r="N9" s="58"/>
    </row>
    <row r="10" spans="1:14" ht="12.75" customHeight="1">
      <c r="A10" s="13" t="s">
        <v>714</v>
      </c>
      <c r="B10" s="58"/>
      <c r="C10" s="225"/>
      <c r="D10" s="113"/>
      <c r="E10" s="113"/>
      <c r="F10" s="113"/>
      <c r="G10" s="58"/>
      <c r="H10" s="113"/>
      <c r="I10" s="113"/>
      <c r="J10" s="113"/>
      <c r="K10" s="113"/>
      <c r="L10" s="58"/>
      <c r="M10" s="58"/>
      <c r="N10" s="58"/>
    </row>
    <row r="11" spans="1:14" ht="12.75" customHeight="1">
      <c r="A11" s="13" t="s">
        <v>671</v>
      </c>
      <c r="B11" s="58"/>
      <c r="C11" s="225"/>
      <c r="D11" s="113"/>
      <c r="E11" s="113"/>
      <c r="F11" s="113"/>
      <c r="G11" s="58"/>
      <c r="H11" s="113"/>
      <c r="I11" s="113"/>
      <c r="J11" s="113"/>
      <c r="K11" s="113"/>
      <c r="L11" s="58"/>
      <c r="M11" s="58"/>
      <c r="N11" s="58"/>
    </row>
    <row r="12" spans="1:14" ht="12.75" customHeight="1">
      <c r="A12" s="13" t="s">
        <v>52</v>
      </c>
      <c r="B12" s="58"/>
      <c r="C12" s="225"/>
      <c r="D12" s="113"/>
      <c r="E12" s="113"/>
      <c r="F12" s="113"/>
      <c r="G12" s="58"/>
      <c r="H12" s="113"/>
      <c r="I12" s="113"/>
      <c r="J12" s="113"/>
      <c r="K12" s="113"/>
      <c r="L12" s="58"/>
      <c r="M12" s="58"/>
      <c r="N12" s="58"/>
    </row>
    <row r="13" spans="1:14" ht="12.75" customHeight="1">
      <c r="A13" s="224" t="s">
        <v>53</v>
      </c>
      <c r="B13" s="58"/>
      <c r="C13" s="225"/>
      <c r="D13" s="113"/>
      <c r="E13" s="113"/>
      <c r="F13" s="113"/>
      <c r="G13" s="58"/>
      <c r="H13" s="113"/>
      <c r="I13" s="113"/>
      <c r="J13" s="113"/>
      <c r="K13" s="113"/>
      <c r="L13" s="58"/>
      <c r="M13" s="58"/>
      <c r="N13" s="58"/>
    </row>
    <row r="14" ht="12" customHeight="1">
      <c r="A14" s="13"/>
    </row>
    <row r="15" spans="1:14" ht="12" customHeight="1">
      <c r="A15" s="36" t="s">
        <v>607</v>
      </c>
      <c r="B15" s="58"/>
      <c r="C15" s="225"/>
      <c r="D15" s="113"/>
      <c r="E15" s="113"/>
      <c r="F15" s="113"/>
      <c r="G15" s="58"/>
      <c r="H15" s="113"/>
      <c r="I15" s="113"/>
      <c r="J15" s="113"/>
      <c r="K15" s="113"/>
      <c r="L15" s="58"/>
      <c r="M15" s="58"/>
      <c r="N15" s="58"/>
    </row>
    <row r="16" spans="1:14" ht="12" customHeight="1">
      <c r="A16" s="13" t="s">
        <v>54</v>
      </c>
      <c r="B16" s="58"/>
      <c r="C16" s="225"/>
      <c r="D16" s="113"/>
      <c r="E16" s="113"/>
      <c r="F16" s="113"/>
      <c r="G16" s="58"/>
      <c r="H16" s="113"/>
      <c r="I16" s="113"/>
      <c r="J16" s="113"/>
      <c r="K16" s="113"/>
      <c r="L16" s="58"/>
      <c r="M16" s="58"/>
      <c r="N16" s="58"/>
    </row>
    <row r="17" spans="1:14" ht="9" customHeight="1">
      <c r="A17" s="38"/>
      <c r="B17" s="58"/>
      <c r="C17" s="225"/>
      <c r="D17" s="113"/>
      <c r="E17" s="113"/>
      <c r="F17" s="113"/>
      <c r="G17" s="58"/>
      <c r="H17" s="113"/>
      <c r="I17" s="113"/>
      <c r="J17" s="113"/>
      <c r="K17" s="113"/>
      <c r="L17" s="58"/>
      <c r="M17" s="58"/>
      <c r="N17" s="58"/>
    </row>
    <row r="18" spans="1:14" ht="12" customHeight="1">
      <c r="A18" s="38"/>
      <c r="B18" s="290" t="s">
        <v>436</v>
      </c>
      <c r="C18" s="225"/>
      <c r="D18" s="113"/>
      <c r="E18" s="113"/>
      <c r="F18" s="113"/>
      <c r="G18" s="58"/>
      <c r="H18" s="113"/>
      <c r="I18" s="113"/>
      <c r="J18" s="113"/>
      <c r="K18" s="113"/>
      <c r="L18" s="58"/>
      <c r="M18" s="58"/>
      <c r="N18" s="58"/>
    </row>
    <row r="19" spans="1:14" ht="12" customHeight="1">
      <c r="A19" s="224"/>
      <c r="B19" s="291" t="s">
        <v>55</v>
      </c>
      <c r="C19" s="225"/>
      <c r="D19" s="113"/>
      <c r="E19" s="113"/>
      <c r="F19" s="113"/>
      <c r="G19" s="58"/>
      <c r="H19" s="113"/>
      <c r="I19" s="113"/>
      <c r="J19" s="113"/>
      <c r="K19" s="113"/>
      <c r="L19" s="58"/>
      <c r="M19" s="58"/>
      <c r="N19" s="58"/>
    </row>
    <row r="20" spans="1:14" ht="12" customHeight="1">
      <c r="A20" s="224"/>
      <c r="B20" s="291" t="s">
        <v>672</v>
      </c>
      <c r="C20" s="225"/>
      <c r="D20" s="113"/>
      <c r="E20" s="113"/>
      <c r="F20" s="113"/>
      <c r="G20" s="58"/>
      <c r="H20" s="113"/>
      <c r="I20" s="113"/>
      <c r="J20" s="113"/>
      <c r="K20" s="113"/>
      <c r="L20" s="58"/>
      <c r="M20" s="58"/>
      <c r="N20" s="58"/>
    </row>
    <row r="21" spans="1:14" ht="12" customHeight="1">
      <c r="A21" s="224"/>
      <c r="B21" s="291" t="s">
        <v>437</v>
      </c>
      <c r="C21" s="225"/>
      <c r="D21" s="113"/>
      <c r="E21" s="113"/>
      <c r="F21" s="113"/>
      <c r="G21" s="58"/>
      <c r="H21" s="113"/>
      <c r="I21" s="113"/>
      <c r="J21" s="113"/>
      <c r="K21" s="113"/>
      <c r="L21" s="58"/>
      <c r="M21" s="58"/>
      <c r="N21" s="58"/>
    </row>
    <row r="22" spans="1:14" ht="12" customHeight="1">
      <c r="A22" s="224"/>
      <c r="B22" s="291"/>
      <c r="C22" s="225"/>
      <c r="D22" s="113"/>
      <c r="E22" s="113"/>
      <c r="F22" s="113"/>
      <c r="G22" s="58"/>
      <c r="H22" s="113"/>
      <c r="I22" s="113"/>
      <c r="J22" s="113"/>
      <c r="K22" s="113"/>
      <c r="L22" s="58"/>
      <c r="M22" s="58"/>
      <c r="N22" s="58"/>
    </row>
    <row r="23" spans="1:14" ht="12" customHeight="1">
      <c r="A23" s="38"/>
      <c r="B23" s="233" t="s">
        <v>426</v>
      </c>
      <c r="C23" s="225"/>
      <c r="D23" s="113"/>
      <c r="E23" s="113"/>
      <c r="F23" s="113"/>
      <c r="G23" s="58"/>
      <c r="H23" s="113"/>
      <c r="I23" s="113"/>
      <c r="J23" s="113"/>
      <c r="K23" s="113"/>
      <c r="L23" s="58"/>
      <c r="M23" s="58"/>
      <c r="N23" s="58"/>
    </row>
    <row r="24" spans="1:14" ht="12" customHeight="1">
      <c r="A24" s="224"/>
      <c r="B24" s="38" t="s">
        <v>59</v>
      </c>
      <c r="C24" s="225"/>
      <c r="D24" s="113"/>
      <c r="E24" s="113"/>
      <c r="F24" s="113"/>
      <c r="G24" s="58"/>
      <c r="H24" s="113"/>
      <c r="I24" s="113"/>
      <c r="J24" s="113"/>
      <c r="K24" s="113"/>
      <c r="L24" s="58"/>
      <c r="M24" s="58"/>
      <c r="N24" s="58"/>
    </row>
    <row r="25" spans="1:14" ht="12" customHeight="1">
      <c r="A25" s="224"/>
      <c r="B25" s="38" t="s">
        <v>872</v>
      </c>
      <c r="C25" s="225"/>
      <c r="D25" s="113"/>
      <c r="E25" s="113"/>
      <c r="F25" s="113"/>
      <c r="G25" s="58"/>
      <c r="H25" s="113"/>
      <c r="I25" s="113"/>
      <c r="J25" s="113"/>
      <c r="K25" s="113"/>
      <c r="L25" s="58"/>
      <c r="M25" s="58"/>
      <c r="N25" s="58"/>
    </row>
    <row r="26" spans="1:14" ht="12" customHeight="1">
      <c r="A26" s="224"/>
      <c r="B26" s="38" t="s">
        <v>871</v>
      </c>
      <c r="C26" s="225"/>
      <c r="D26" s="113"/>
      <c r="E26" s="113"/>
      <c r="F26" s="113"/>
      <c r="G26" s="58"/>
      <c r="H26" s="113"/>
      <c r="I26" s="113"/>
      <c r="J26" s="113"/>
      <c r="K26" s="113"/>
      <c r="L26" s="58"/>
      <c r="M26" s="58"/>
      <c r="N26" s="58"/>
    </row>
    <row r="27" spans="1:14" ht="12" customHeight="1">
      <c r="A27" s="224"/>
      <c r="B27" s="38" t="s">
        <v>320</v>
      </c>
      <c r="C27" s="225"/>
      <c r="D27" s="113"/>
      <c r="E27" s="113"/>
      <c r="F27" s="113"/>
      <c r="G27" s="58"/>
      <c r="H27" s="113"/>
      <c r="I27" s="113"/>
      <c r="J27" s="113"/>
      <c r="K27" s="113"/>
      <c r="L27" s="58"/>
      <c r="M27" s="58"/>
      <c r="N27" s="58"/>
    </row>
    <row r="28" spans="1:14" ht="9" customHeight="1">
      <c r="A28" s="38"/>
      <c r="B28" s="58"/>
      <c r="C28" s="225"/>
      <c r="D28" s="113"/>
      <c r="E28" s="113"/>
      <c r="F28" s="113"/>
      <c r="G28" s="58"/>
      <c r="H28" s="113"/>
      <c r="I28" s="113"/>
      <c r="J28" s="113"/>
      <c r="K28" s="113"/>
      <c r="L28" s="58"/>
      <c r="M28" s="58"/>
      <c r="N28" s="58"/>
    </row>
    <row r="29" spans="1:14" ht="12" customHeight="1">
      <c r="A29" s="38"/>
      <c r="B29" s="290" t="s">
        <v>60</v>
      </c>
      <c r="C29" s="225"/>
      <c r="D29" s="113"/>
      <c r="E29" s="113"/>
      <c r="F29" s="113"/>
      <c r="G29" s="58"/>
      <c r="H29" s="113"/>
      <c r="I29" s="113"/>
      <c r="J29" s="113"/>
      <c r="K29" s="113"/>
      <c r="L29" s="58"/>
      <c r="M29" s="58"/>
      <c r="N29" s="58"/>
    </row>
    <row r="30" spans="1:14" ht="12" customHeight="1">
      <c r="A30" s="224"/>
      <c r="B30" s="291" t="s">
        <v>673</v>
      </c>
      <c r="C30" s="225"/>
      <c r="D30" s="113"/>
      <c r="E30" s="113"/>
      <c r="F30" s="113"/>
      <c r="G30" s="58"/>
      <c r="H30" s="113"/>
      <c r="I30" s="113"/>
      <c r="J30" s="113"/>
      <c r="K30" s="113"/>
      <c r="L30" s="58"/>
      <c r="M30" s="58"/>
      <c r="N30" s="58"/>
    </row>
    <row r="31" spans="1:14" ht="12" customHeight="1">
      <c r="A31" s="224"/>
      <c r="B31" s="291" t="s">
        <v>61</v>
      </c>
      <c r="C31" s="225"/>
      <c r="D31" s="113"/>
      <c r="E31" s="113"/>
      <c r="F31" s="113"/>
      <c r="G31" s="58"/>
      <c r="H31" s="113"/>
      <c r="I31" s="113"/>
      <c r="J31" s="113"/>
      <c r="K31" s="113"/>
      <c r="L31" s="58"/>
      <c r="M31" s="58"/>
      <c r="N31" s="58"/>
    </row>
    <row r="32" spans="1:14" ht="12" customHeight="1">
      <c r="A32" s="224"/>
      <c r="B32" s="291" t="s">
        <v>62</v>
      </c>
      <c r="C32" s="225"/>
      <c r="D32" s="113"/>
      <c r="E32" s="113"/>
      <c r="F32" s="113"/>
      <c r="G32" s="58"/>
      <c r="H32" s="113"/>
      <c r="I32" s="113"/>
      <c r="J32" s="113"/>
      <c r="K32" s="113"/>
      <c r="L32" s="58"/>
      <c r="M32" s="58"/>
      <c r="N32" s="58"/>
    </row>
    <row r="33" spans="1:14" ht="12" customHeight="1">
      <c r="A33" s="224"/>
      <c r="B33" s="291" t="s">
        <v>322</v>
      </c>
      <c r="C33" s="225"/>
      <c r="D33" s="113"/>
      <c r="E33" s="113"/>
      <c r="F33" s="113"/>
      <c r="G33" s="58"/>
      <c r="H33" s="113"/>
      <c r="I33" s="113"/>
      <c r="J33" s="113"/>
      <c r="K33" s="113"/>
      <c r="L33" s="58"/>
      <c r="M33" s="58"/>
      <c r="N33" s="58"/>
    </row>
    <row r="34" spans="1:14" ht="12" customHeight="1">
      <c r="A34" s="224"/>
      <c r="B34" s="291" t="s">
        <v>12</v>
      </c>
      <c r="C34" s="225"/>
      <c r="D34" s="113"/>
      <c r="E34" s="113"/>
      <c r="F34" s="113"/>
      <c r="G34" s="58"/>
      <c r="H34" s="113"/>
      <c r="I34" s="113"/>
      <c r="J34" s="113"/>
      <c r="K34" s="113"/>
      <c r="L34" s="58"/>
      <c r="M34" s="58"/>
      <c r="N34" s="58"/>
    </row>
    <row r="35" spans="1:14" ht="12" customHeight="1">
      <c r="A35" s="224"/>
      <c r="B35" s="291" t="s">
        <v>324</v>
      </c>
      <c r="C35" s="225"/>
      <c r="D35" s="113"/>
      <c r="E35" s="113"/>
      <c r="F35" s="113"/>
      <c r="G35" s="58"/>
      <c r="H35" s="113"/>
      <c r="I35" s="113"/>
      <c r="J35" s="113"/>
      <c r="K35" s="113"/>
      <c r="L35" s="58"/>
      <c r="M35" s="58"/>
      <c r="N35" s="58"/>
    </row>
    <row r="36" spans="1:14" ht="12" customHeight="1">
      <c r="A36" s="224"/>
      <c r="B36" s="291" t="s">
        <v>323</v>
      </c>
      <c r="C36" s="225"/>
      <c r="D36" s="113"/>
      <c r="E36" s="113"/>
      <c r="F36" s="113"/>
      <c r="G36" s="58"/>
      <c r="H36" s="113"/>
      <c r="I36" s="113"/>
      <c r="J36" s="113"/>
      <c r="K36" s="113"/>
      <c r="L36" s="58"/>
      <c r="M36" s="58"/>
      <c r="N36" s="58"/>
    </row>
    <row r="37" spans="1:14" ht="12" customHeight="1">
      <c r="A37" s="224"/>
      <c r="B37" s="291" t="s">
        <v>307</v>
      </c>
      <c r="C37" s="225"/>
      <c r="D37" s="113"/>
      <c r="E37" s="113"/>
      <c r="F37" s="113"/>
      <c r="G37" s="58"/>
      <c r="H37" s="113"/>
      <c r="I37" s="113"/>
      <c r="J37" s="113"/>
      <c r="K37" s="113"/>
      <c r="L37" s="58"/>
      <c r="M37" s="58"/>
      <c r="N37" s="58"/>
    </row>
    <row r="38" spans="1:14" ht="12" customHeight="1">
      <c r="A38" s="224"/>
      <c r="B38" s="291" t="s">
        <v>63</v>
      </c>
      <c r="C38" s="225"/>
      <c r="D38" s="113"/>
      <c r="E38" s="113"/>
      <c r="F38" s="113"/>
      <c r="G38" s="58"/>
      <c r="H38" s="113"/>
      <c r="I38" s="113"/>
      <c r="J38" s="113"/>
      <c r="K38" s="113"/>
      <c r="L38" s="58"/>
      <c r="M38" s="58"/>
      <c r="N38" s="58"/>
    </row>
    <row r="39" spans="1:14" ht="12" customHeight="1">
      <c r="A39" s="224"/>
      <c r="B39" s="291" t="s">
        <v>674</v>
      </c>
      <c r="C39" s="225"/>
      <c r="D39" s="113"/>
      <c r="E39" s="113"/>
      <c r="F39" s="113"/>
      <c r="G39" s="58"/>
      <c r="H39" s="113"/>
      <c r="I39" s="113"/>
      <c r="J39" s="113"/>
      <c r="K39" s="113"/>
      <c r="L39" s="58"/>
      <c r="M39" s="58"/>
      <c r="N39" s="58"/>
    </row>
    <row r="40" spans="1:14" ht="12" customHeight="1">
      <c r="A40" s="224"/>
      <c r="B40" s="291" t="s">
        <v>308</v>
      </c>
      <c r="C40" s="225"/>
      <c r="D40" s="113"/>
      <c r="E40" s="113"/>
      <c r="F40" s="113"/>
      <c r="G40" s="58"/>
      <c r="H40" s="113"/>
      <c r="I40" s="113"/>
      <c r="J40" s="113"/>
      <c r="K40" s="113"/>
      <c r="L40" s="58"/>
      <c r="M40" s="58"/>
      <c r="N40" s="58"/>
    </row>
    <row r="41" spans="1:14" ht="9" customHeight="1">
      <c r="A41" s="38"/>
      <c r="B41" s="58"/>
      <c r="C41" s="225"/>
      <c r="D41" s="113"/>
      <c r="E41" s="113"/>
      <c r="F41" s="113"/>
      <c r="G41" s="58"/>
      <c r="H41" s="113"/>
      <c r="I41" s="113"/>
      <c r="J41" s="113"/>
      <c r="K41" s="113"/>
      <c r="L41" s="58"/>
      <c r="M41" s="58"/>
      <c r="N41" s="58"/>
    </row>
    <row r="42" spans="1:14" ht="12" customHeight="1">
      <c r="A42" s="38"/>
      <c r="B42" s="233" t="s">
        <v>675</v>
      </c>
      <c r="C42" s="225"/>
      <c r="D42" s="113"/>
      <c r="E42" s="113"/>
      <c r="F42" s="113"/>
      <c r="G42" s="58"/>
      <c r="H42" s="113"/>
      <c r="I42" s="113"/>
      <c r="J42" s="113"/>
      <c r="K42" s="113"/>
      <c r="L42" s="58"/>
      <c r="M42" s="58"/>
      <c r="N42" s="58"/>
    </row>
    <row r="43" spans="1:14" ht="12" customHeight="1">
      <c r="A43" s="224"/>
      <c r="B43" s="38" t="s">
        <v>64</v>
      </c>
      <c r="C43" s="225"/>
      <c r="D43" s="113"/>
      <c r="E43" s="113"/>
      <c r="F43" s="113"/>
      <c r="G43" s="58"/>
      <c r="H43" s="113"/>
      <c r="I43" s="113"/>
      <c r="J43" s="113"/>
      <c r="K43" s="113"/>
      <c r="L43" s="58"/>
      <c r="M43" s="58"/>
      <c r="N43" s="58"/>
    </row>
    <row r="44" spans="1:14" ht="12" customHeight="1">
      <c r="A44" s="224"/>
      <c r="B44" s="38" t="s">
        <v>609</v>
      </c>
      <c r="C44" s="225"/>
      <c r="D44" s="113"/>
      <c r="E44" s="113"/>
      <c r="F44" s="113"/>
      <c r="G44" s="58"/>
      <c r="H44" s="113"/>
      <c r="I44" s="113"/>
      <c r="J44" s="113"/>
      <c r="K44" s="113"/>
      <c r="L44" s="58"/>
      <c r="M44" s="58"/>
      <c r="N44" s="58"/>
    </row>
    <row r="45" spans="1:14" ht="12" customHeight="1">
      <c r="A45" s="224"/>
      <c r="B45" s="38" t="s">
        <v>65</v>
      </c>
      <c r="C45" s="225"/>
      <c r="D45" s="113"/>
      <c r="E45" s="113"/>
      <c r="F45" s="113"/>
      <c r="G45" s="58"/>
      <c r="H45" s="113"/>
      <c r="I45" s="113"/>
      <c r="J45" s="113"/>
      <c r="K45" s="113"/>
      <c r="L45" s="58"/>
      <c r="M45" s="58"/>
      <c r="N45" s="58"/>
    </row>
    <row r="46" spans="1:14" ht="12" customHeight="1">
      <c r="A46" s="224"/>
      <c r="B46" s="38" t="s">
        <v>677</v>
      </c>
      <c r="C46" s="225"/>
      <c r="D46" s="113"/>
      <c r="E46" s="113"/>
      <c r="F46" s="113"/>
      <c r="G46" s="58"/>
      <c r="H46" s="113"/>
      <c r="I46" s="113"/>
      <c r="J46" s="113"/>
      <c r="K46" s="113"/>
      <c r="L46" s="58"/>
      <c r="M46" s="58"/>
      <c r="N46" s="58"/>
    </row>
    <row r="47" spans="1:14" ht="12" customHeight="1">
      <c r="A47" s="224"/>
      <c r="B47" s="99" t="s">
        <v>676</v>
      </c>
      <c r="C47" s="292"/>
      <c r="D47" s="185"/>
      <c r="E47" s="185"/>
      <c r="F47" s="185"/>
      <c r="G47" s="110"/>
      <c r="H47" s="185"/>
      <c r="I47" s="185"/>
      <c r="J47" s="185"/>
      <c r="K47" s="185"/>
      <c r="L47" s="58"/>
      <c r="M47" s="58"/>
      <c r="N47" s="58"/>
    </row>
    <row r="48" spans="1:14" ht="12" customHeight="1">
      <c r="A48" s="224"/>
      <c r="B48" s="99" t="s">
        <v>678</v>
      </c>
      <c r="C48" s="292"/>
      <c r="D48" s="185"/>
      <c r="E48" s="185"/>
      <c r="F48" s="185"/>
      <c r="G48" s="110"/>
      <c r="H48" s="185"/>
      <c r="I48" s="185"/>
      <c r="J48" s="185"/>
      <c r="K48" s="185"/>
      <c r="L48" s="58"/>
      <c r="M48" s="58"/>
      <c r="N48" s="58"/>
    </row>
    <row r="49" spans="1:14" ht="12" customHeight="1">
      <c r="A49" s="224"/>
      <c r="B49" s="99" t="s">
        <v>438</v>
      </c>
      <c r="C49" s="292"/>
      <c r="D49" s="185"/>
      <c r="E49" s="185"/>
      <c r="F49" s="185"/>
      <c r="G49" s="110"/>
      <c r="H49" s="185"/>
      <c r="I49" s="185"/>
      <c r="J49" s="185"/>
      <c r="K49" s="185"/>
      <c r="L49" s="58"/>
      <c r="M49" s="58"/>
      <c r="N49" s="58"/>
    </row>
    <row r="50" spans="1:14" ht="12" customHeight="1">
      <c r="A50" s="224"/>
      <c r="B50" s="99" t="s">
        <v>309</v>
      </c>
      <c r="C50" s="292"/>
      <c r="D50" s="185"/>
      <c r="E50" s="185"/>
      <c r="F50" s="185"/>
      <c r="G50" s="110"/>
      <c r="H50" s="185"/>
      <c r="I50" s="185"/>
      <c r="J50" s="185"/>
      <c r="K50" s="185"/>
      <c r="L50" s="58"/>
      <c r="M50" s="58"/>
      <c r="N50" s="58"/>
    </row>
    <row r="51" spans="1:14" ht="12" customHeight="1">
      <c r="A51" s="224"/>
      <c r="B51" s="99" t="s">
        <v>66</v>
      </c>
      <c r="C51" s="292"/>
      <c r="D51" s="185"/>
      <c r="E51" s="185"/>
      <c r="F51" s="185"/>
      <c r="G51" s="110"/>
      <c r="H51" s="185"/>
      <c r="I51" s="185"/>
      <c r="J51" s="185"/>
      <c r="K51" s="185"/>
      <c r="L51" s="58"/>
      <c r="M51" s="58"/>
      <c r="N51" s="58"/>
    </row>
    <row r="52" spans="1:14" ht="12" customHeight="1">
      <c r="A52" s="224"/>
      <c r="B52" s="99" t="s">
        <v>74</v>
      </c>
      <c r="C52" s="292"/>
      <c r="D52" s="185"/>
      <c r="E52" s="185"/>
      <c r="F52" s="185"/>
      <c r="G52" s="110"/>
      <c r="H52" s="185"/>
      <c r="I52" s="185"/>
      <c r="J52" s="185"/>
      <c r="K52" s="185"/>
      <c r="L52" s="58"/>
      <c r="M52" s="58"/>
      <c r="N52" s="58"/>
    </row>
    <row r="53" spans="1:14" ht="12" customHeight="1">
      <c r="A53" s="224"/>
      <c r="B53" s="99" t="s">
        <v>73</v>
      </c>
      <c r="C53" s="292"/>
      <c r="D53" s="185"/>
      <c r="E53" s="185"/>
      <c r="F53" s="185"/>
      <c r="G53" s="110"/>
      <c r="H53" s="185"/>
      <c r="I53" s="185"/>
      <c r="J53" s="185"/>
      <c r="K53" s="185"/>
      <c r="L53" s="58"/>
      <c r="M53" s="58"/>
      <c r="N53" s="58"/>
    </row>
    <row r="54" spans="1:14" ht="12" customHeight="1">
      <c r="A54" s="224"/>
      <c r="B54" s="99" t="s">
        <v>439</v>
      </c>
      <c r="C54" s="292"/>
      <c r="D54" s="185"/>
      <c r="E54" s="185"/>
      <c r="F54" s="185"/>
      <c r="G54" s="110"/>
      <c r="H54" s="185"/>
      <c r="I54" s="185"/>
      <c r="J54" s="185"/>
      <c r="K54" s="185"/>
      <c r="L54" s="58"/>
      <c r="M54" s="58"/>
      <c r="N54" s="58"/>
    </row>
    <row r="55" spans="1:11" s="58" customFormat="1" ht="12" customHeight="1">
      <c r="A55" s="224"/>
      <c r="C55" s="225"/>
      <c r="D55" s="113"/>
      <c r="E55" s="113"/>
      <c r="F55" s="113"/>
      <c r="H55" s="113"/>
      <c r="I55" s="113"/>
      <c r="J55" s="113"/>
      <c r="K55" s="113"/>
    </row>
    <row r="56" spans="1:14" ht="12" customHeight="1">
      <c r="A56" s="36" t="s">
        <v>856</v>
      </c>
      <c r="B56" s="58"/>
      <c r="C56" s="225"/>
      <c r="D56" s="113"/>
      <c r="E56" s="113"/>
      <c r="F56" s="113"/>
      <c r="G56" s="58"/>
      <c r="H56" s="113"/>
      <c r="I56" s="113"/>
      <c r="J56" s="113"/>
      <c r="K56" s="113"/>
      <c r="L56" s="58"/>
      <c r="M56" s="58"/>
      <c r="N56" s="58"/>
    </row>
    <row r="57" spans="1:11" ht="12.75" customHeight="1">
      <c r="A57" s="38" t="s">
        <v>13</v>
      </c>
      <c r="C57" s="34"/>
      <c r="D57" s="2"/>
      <c r="E57" s="2"/>
      <c r="F57" s="2"/>
      <c r="G57" s="39"/>
      <c r="H57" s="2"/>
      <c r="I57" s="2"/>
      <c r="J57" s="2"/>
      <c r="K57" s="2"/>
    </row>
    <row r="58" spans="1:11" ht="12.75" customHeight="1">
      <c r="A58" s="38" t="s">
        <v>679</v>
      </c>
      <c r="C58" s="34"/>
      <c r="D58" s="2"/>
      <c r="E58" s="2"/>
      <c r="F58" s="2"/>
      <c r="G58" s="39"/>
      <c r="H58" s="2"/>
      <c r="I58" s="2"/>
      <c r="J58" s="2"/>
      <c r="K58" s="2"/>
    </row>
    <row r="59" spans="1:11" ht="12.75" customHeight="1">
      <c r="A59" s="38" t="s">
        <v>67</v>
      </c>
      <c r="C59" s="34"/>
      <c r="D59" s="2"/>
      <c r="E59" s="2"/>
      <c r="F59" s="2"/>
      <c r="G59" s="39"/>
      <c r="H59" s="2"/>
      <c r="I59" s="2"/>
      <c r="J59" s="2"/>
      <c r="K59" s="2"/>
    </row>
    <row r="60" spans="1:11" ht="12.75" customHeight="1">
      <c r="A60" s="38" t="s">
        <v>617</v>
      </c>
      <c r="C60" s="34"/>
      <c r="D60" s="2"/>
      <c r="E60" s="2"/>
      <c r="F60" s="2"/>
      <c r="G60" s="39"/>
      <c r="H60" s="2"/>
      <c r="I60" s="2"/>
      <c r="J60" s="2"/>
      <c r="K60" s="2"/>
    </row>
    <row r="61" spans="1:11" ht="12.75" customHeight="1">
      <c r="A61" s="38"/>
      <c r="C61" s="34"/>
      <c r="D61" s="2"/>
      <c r="E61" s="2"/>
      <c r="F61" s="2"/>
      <c r="G61" s="39"/>
      <c r="H61" s="2"/>
      <c r="I61" s="2"/>
      <c r="J61" s="2"/>
      <c r="K61" s="2"/>
    </row>
    <row r="62" spans="1:11" ht="12.75" customHeight="1">
      <c r="A62" s="38" t="s">
        <v>68</v>
      </c>
      <c r="C62" s="34"/>
      <c r="D62" s="2"/>
      <c r="E62" s="2"/>
      <c r="F62" s="2"/>
      <c r="G62" s="39"/>
      <c r="H62" s="2"/>
      <c r="I62" s="2"/>
      <c r="J62" s="2"/>
      <c r="K62" s="2"/>
    </row>
    <row r="63" spans="1:11" ht="12.75" customHeight="1">
      <c r="A63" s="38" t="s">
        <v>14</v>
      </c>
      <c r="C63" s="34"/>
      <c r="D63" s="2"/>
      <c r="E63" s="2"/>
      <c r="F63" s="2"/>
      <c r="G63" s="39"/>
      <c r="H63" s="2"/>
      <c r="I63" s="2"/>
      <c r="J63" s="2"/>
      <c r="K63" s="2"/>
    </row>
    <row r="64" spans="1:11" ht="12.75" customHeight="1">
      <c r="A64" s="38" t="s">
        <v>15</v>
      </c>
      <c r="C64" s="34"/>
      <c r="D64" s="2"/>
      <c r="E64" s="2"/>
      <c r="F64" s="2"/>
      <c r="G64" s="39"/>
      <c r="H64" s="2"/>
      <c r="I64" s="2"/>
      <c r="J64" s="2"/>
      <c r="K64" s="2"/>
    </row>
    <row r="65" spans="1:11" ht="12.75" customHeight="1">
      <c r="A65" s="38" t="s">
        <v>17</v>
      </c>
      <c r="C65" s="34"/>
      <c r="D65" s="2"/>
      <c r="E65" s="2"/>
      <c r="F65" s="2"/>
      <c r="G65" s="39"/>
      <c r="H65" s="2"/>
      <c r="I65" s="2"/>
      <c r="J65" s="2"/>
      <c r="K65" s="2"/>
    </row>
    <row r="66" spans="1:11" ht="12.75" customHeight="1">
      <c r="A66" s="38" t="s">
        <v>16</v>
      </c>
      <c r="C66" s="34"/>
      <c r="D66" s="2"/>
      <c r="E66" s="2"/>
      <c r="F66" s="2"/>
      <c r="G66" s="39"/>
      <c r="H66" s="2"/>
      <c r="I66" s="2"/>
      <c r="J66" s="2"/>
      <c r="K66" s="2"/>
    </row>
    <row r="67" spans="1:11" ht="12.75" customHeight="1">
      <c r="A67" s="38"/>
      <c r="C67" s="34"/>
      <c r="D67" s="2"/>
      <c r="E67" s="2"/>
      <c r="F67" s="2"/>
      <c r="G67" s="39"/>
      <c r="H67" s="2"/>
      <c r="I67" s="2"/>
      <c r="J67" s="2"/>
      <c r="K67" s="2"/>
    </row>
    <row r="68" spans="1:8" ht="12.75" customHeight="1">
      <c r="A68" s="38" t="s">
        <v>70</v>
      </c>
      <c r="E68" s="62"/>
      <c r="F68" s="62"/>
      <c r="G68" s="61"/>
      <c r="H68" s="61"/>
    </row>
    <row r="69" spans="1:8" ht="12.75" customHeight="1">
      <c r="A69" s="38" t="s">
        <v>72</v>
      </c>
      <c r="E69" s="62"/>
      <c r="F69" s="62"/>
      <c r="G69" s="61"/>
      <c r="H69" s="61"/>
    </row>
    <row r="70" spans="1:8" ht="12.75" customHeight="1">
      <c r="A70" s="38" t="s">
        <v>71</v>
      </c>
      <c r="E70" s="62"/>
      <c r="F70" s="62"/>
      <c r="G70" s="61"/>
      <c r="H70" s="61"/>
    </row>
    <row r="71" spans="1:8" ht="12.75" customHeight="1">
      <c r="A71" s="38" t="s">
        <v>476</v>
      </c>
      <c r="E71" s="62"/>
      <c r="F71" s="62"/>
      <c r="G71" s="61"/>
      <c r="H71" s="61"/>
    </row>
    <row r="72" spans="1:8" ht="12.75" customHeight="1">
      <c r="A72" s="141"/>
      <c r="E72" s="62"/>
      <c r="F72" s="62"/>
      <c r="G72" s="61"/>
      <c r="H72" s="61"/>
    </row>
    <row r="73" spans="1:8" ht="12.75">
      <c r="A73" s="36" t="s">
        <v>611</v>
      </c>
      <c r="E73" s="62"/>
      <c r="F73" s="62"/>
      <c r="G73" s="61"/>
      <c r="H73" s="61"/>
    </row>
    <row r="74" spans="1:8" ht="12.75">
      <c r="A74" s="38" t="s">
        <v>424</v>
      </c>
      <c r="E74" s="62"/>
      <c r="F74" s="62"/>
      <c r="G74" s="61"/>
      <c r="H74" s="61"/>
    </row>
    <row r="75" spans="1:8" ht="12.75" customHeight="1">
      <c r="A75" s="38" t="s">
        <v>857</v>
      </c>
      <c r="E75" s="62"/>
      <c r="F75" s="62"/>
      <c r="G75" s="61"/>
      <c r="H75" s="61"/>
    </row>
    <row r="76" spans="1:11" ht="12.75" customHeight="1">
      <c r="A76" s="38"/>
      <c r="C76" s="34"/>
      <c r="D76" s="2"/>
      <c r="E76" s="2"/>
      <c r="F76" s="2"/>
      <c r="G76" s="39"/>
      <c r="H76" s="2"/>
      <c r="I76" s="2"/>
      <c r="J76" s="2"/>
      <c r="K76" s="2"/>
    </row>
    <row r="77" spans="1:11" ht="12.75" customHeight="1">
      <c r="A77" s="256"/>
      <c r="C77" s="293" t="s">
        <v>615</v>
      </c>
      <c r="D77" s="294"/>
      <c r="E77" s="294"/>
      <c r="F77" s="294"/>
      <c r="G77" s="39"/>
      <c r="H77" s="2"/>
      <c r="I77" s="2"/>
      <c r="J77" s="2"/>
      <c r="K77" s="2"/>
    </row>
    <row r="78" spans="1:11" ht="13.5" customHeight="1">
      <c r="A78" s="38"/>
      <c r="B78" s="140"/>
      <c r="G78" s="295"/>
      <c r="H78" s="2"/>
      <c r="I78" s="2"/>
      <c r="J78" s="2"/>
      <c r="K78" s="2"/>
    </row>
    <row r="79" spans="1:11" ht="12.75" customHeight="1">
      <c r="A79" s="190"/>
      <c r="C79" s="234" t="s">
        <v>616</v>
      </c>
      <c r="D79" s="2"/>
      <c r="E79" s="2"/>
      <c r="F79" s="2"/>
      <c r="G79" s="39"/>
      <c r="H79" s="2"/>
      <c r="I79" s="2"/>
      <c r="J79" s="2"/>
      <c r="K79" s="2"/>
    </row>
    <row r="80" spans="1:11" ht="13.5" customHeight="1">
      <c r="A80" s="38"/>
      <c r="B80" s="140"/>
      <c r="E80" s="2"/>
      <c r="F80" s="2"/>
      <c r="G80" s="39"/>
      <c r="H80" s="2"/>
      <c r="I80" s="2"/>
      <c r="J80" s="2"/>
      <c r="K80" s="2"/>
    </row>
    <row r="81" spans="1:11" ht="12.75" customHeight="1">
      <c r="A81" s="191"/>
      <c r="C81" s="234" t="s">
        <v>69</v>
      </c>
      <c r="D81" s="38"/>
      <c r="E81" s="2"/>
      <c r="F81" s="2"/>
      <c r="G81" s="39"/>
      <c r="H81" s="2"/>
      <c r="I81" s="2"/>
      <c r="J81" s="2"/>
      <c r="K81" s="2"/>
    </row>
    <row r="82" spans="1:11" ht="13.5" customHeight="1">
      <c r="A82" s="38"/>
      <c r="B82" s="140"/>
      <c r="C82" s="234" t="s">
        <v>18</v>
      </c>
      <c r="D82" s="38"/>
      <c r="E82" s="2"/>
      <c r="F82" s="2"/>
      <c r="G82" s="39"/>
      <c r="H82" s="2"/>
      <c r="I82" s="2"/>
      <c r="J82" s="2"/>
      <c r="K82" s="2"/>
    </row>
    <row r="83" spans="1:11" ht="13.5" customHeight="1">
      <c r="A83" s="38"/>
      <c r="C83" s="38" t="s">
        <v>26</v>
      </c>
      <c r="D83" s="38"/>
      <c r="E83" s="2"/>
      <c r="F83" s="2"/>
      <c r="G83" s="39"/>
      <c r="H83" s="2"/>
      <c r="I83" s="2"/>
      <c r="J83" s="2"/>
      <c r="K83" s="2"/>
    </row>
    <row r="84" spans="1:11" ht="13.5" customHeight="1">
      <c r="A84" s="38"/>
      <c r="J84" s="2"/>
      <c r="K84" s="2"/>
    </row>
    <row r="85" ht="12.75">
      <c r="A85" s="38"/>
    </row>
    <row r="86" ht="12.75">
      <c r="A86" s="38"/>
    </row>
    <row r="87" ht="12.75">
      <c r="A87" s="38"/>
    </row>
    <row r="88" ht="12.75">
      <c r="A88" s="38"/>
    </row>
  </sheetData>
  <sheetProtection/>
  <printOptions horizontalCentered="1"/>
  <pageMargins left="0.75" right="0.31" top="0.9" bottom="0.5" header="0.5" footer="0.17"/>
  <pageSetup fitToHeight="0" horizontalDpi="300" verticalDpi="300" orientation="landscape" scale="73" r:id="rId1"/>
  <headerFooter alignWithMargins="0">
    <oddHeader>&amp;LSection 1&amp;R&amp;A</oddHeader>
    <oddFooter>&amp;C&amp;"Times New Roman,Regular"&amp;P&amp;RCopyright 2004.  American Ambulance Association.  All Rights Reserved.</oddFooter>
  </headerFooter>
  <rowBreaks count="1" manualBreakCount="1">
    <brk id="54" max="17" man="1"/>
  </rowBreaks>
</worksheet>
</file>

<file path=xl/worksheets/sheet30.xml><?xml version="1.0" encoding="utf-8"?>
<worksheet xmlns="http://schemas.openxmlformats.org/spreadsheetml/2006/main" xmlns:r="http://schemas.openxmlformats.org/officeDocument/2006/relationships">
  <sheetPr codeName="Sheet41"/>
  <dimension ref="A1:L21"/>
  <sheetViews>
    <sheetView showGridLines="0" zoomScalePageLayoutView="0" workbookViewId="0" topLeftCell="A1">
      <selection activeCell="Q32" sqref="Q32"/>
    </sheetView>
  </sheetViews>
  <sheetFormatPr defaultColWidth="9.140625" defaultRowHeight="13.5"/>
  <cols>
    <col min="1" max="1" width="3.8515625" style="13" customWidth="1"/>
    <col min="2" max="2" width="44.140625" style="13" customWidth="1"/>
    <col min="3" max="3" width="1.7109375" style="13" customWidth="1"/>
    <col min="4" max="4" width="11.57421875" style="13" customWidth="1"/>
    <col min="5" max="5" width="2.7109375" style="13" customWidth="1"/>
    <col min="6" max="6" width="11.57421875" style="13" customWidth="1"/>
    <col min="7" max="7" width="2.7109375" style="13" customWidth="1"/>
    <col min="8" max="8" width="11.57421875" style="13" customWidth="1"/>
    <col min="9" max="9" width="2.7109375" style="13" customWidth="1"/>
    <col min="10" max="10" width="11.57421875" style="13" customWidth="1"/>
    <col min="11" max="11" width="2.7109375" style="13" customWidth="1"/>
    <col min="12" max="12" width="11.28125" style="13" customWidth="1"/>
    <col min="13" max="16384" width="9.140625" style="13" customWidth="1"/>
  </cols>
  <sheetData>
    <row r="1" spans="1:12" ht="15.75">
      <c r="A1" s="34" t="str">
        <f>'Data Input Sheets'!D126</f>
        <v>Type Heading Here: Example (Anytown, USA)</v>
      </c>
      <c r="B1" s="2"/>
      <c r="C1" s="2"/>
      <c r="D1" s="2"/>
      <c r="E1" s="2"/>
      <c r="F1" s="2"/>
      <c r="G1" s="2"/>
      <c r="H1" s="2"/>
      <c r="I1" s="2"/>
      <c r="J1" s="2"/>
      <c r="K1" s="2"/>
      <c r="L1" s="2"/>
    </row>
    <row r="2" spans="1:12" ht="15.75">
      <c r="A2" s="34" t="s">
        <v>1022</v>
      </c>
      <c r="B2" s="2"/>
      <c r="C2" s="2"/>
      <c r="D2" s="2"/>
      <c r="E2" s="2"/>
      <c r="F2" s="2"/>
      <c r="G2" s="2"/>
      <c r="H2" s="2"/>
      <c r="I2" s="2"/>
      <c r="J2" s="2"/>
      <c r="K2" s="2"/>
      <c r="L2" s="2"/>
    </row>
    <row r="3" spans="2:12" ht="12.75">
      <c r="B3" s="2"/>
      <c r="C3" s="2"/>
      <c r="D3" s="2"/>
      <c r="E3" s="2"/>
      <c r="F3" s="2"/>
      <c r="G3" s="2"/>
      <c r="H3" s="2"/>
      <c r="I3" s="2"/>
      <c r="J3" s="2"/>
      <c r="K3" s="2"/>
      <c r="L3" s="2"/>
    </row>
    <row r="4" ht="15" customHeight="1"/>
    <row r="5" spans="1:12" s="37" customFormat="1" ht="15" customHeight="1">
      <c r="A5" s="70"/>
      <c r="B5" s="2"/>
      <c r="C5" s="2"/>
      <c r="D5" s="72" t="s">
        <v>851</v>
      </c>
      <c r="E5" s="72"/>
      <c r="F5" s="72" t="s">
        <v>851</v>
      </c>
      <c r="G5" s="72"/>
      <c r="H5" s="72" t="s">
        <v>851</v>
      </c>
      <c r="I5" s="72"/>
      <c r="J5" s="72" t="s">
        <v>851</v>
      </c>
      <c r="K5" s="72"/>
      <c r="L5" s="72" t="s">
        <v>851</v>
      </c>
    </row>
    <row r="6" spans="2:12" s="37" customFormat="1" ht="15" customHeight="1">
      <c r="B6" s="13"/>
      <c r="C6" s="13"/>
      <c r="D6" s="44">
        <f>'Data Input Sheets'!F41</f>
        <v>2005</v>
      </c>
      <c r="E6" s="72"/>
      <c r="F6" s="44">
        <f>D6+1</f>
        <v>2006</v>
      </c>
      <c r="G6" s="72"/>
      <c r="H6" s="44">
        <f>F6+1</f>
        <v>2007</v>
      </c>
      <c r="I6" s="72"/>
      <c r="J6" s="44">
        <f>H6+1</f>
        <v>2008</v>
      </c>
      <c r="K6" s="72"/>
      <c r="L6" s="44">
        <f>J6+1</f>
        <v>2009</v>
      </c>
    </row>
    <row r="7" spans="2:12" s="37" customFormat="1" ht="15" customHeight="1">
      <c r="B7" s="35" t="str">
        <f>'Data Input Sheets'!C1145</f>
        <v>Other Shared Indirect Costs</v>
      </c>
      <c r="C7" s="13"/>
      <c r="D7" s="43"/>
      <c r="E7" s="72"/>
      <c r="F7" s="43"/>
      <c r="G7" s="72"/>
      <c r="H7" s="43"/>
      <c r="I7" s="72"/>
      <c r="J7" s="43"/>
      <c r="K7" s="72"/>
      <c r="L7" s="43"/>
    </row>
    <row r="8" spans="1:12" s="37" customFormat="1" ht="14.25" customHeight="1">
      <c r="A8" s="13"/>
      <c r="B8" s="95" t="str">
        <f>'Data Input Sheets'!D1151</f>
        <v>Shared Facilities</v>
      </c>
      <c r="D8" s="26">
        <f>IF('Data Input Sheets'!$F$1130=FALSE,"",'Data Input Sheets'!F1151)</f>
        <v>0</v>
      </c>
      <c r="E8" s="86"/>
      <c r="F8" s="26">
        <f>IF('Data Input Sheets'!$F$1130=FALSE,"",'Data Input Sheets'!H1151)</f>
        <v>0</v>
      </c>
      <c r="G8" s="86"/>
      <c r="H8" s="26">
        <f>IF('Data Input Sheets'!$F$1130=FALSE,"",'Data Input Sheets'!J1151)</f>
        <v>0</v>
      </c>
      <c r="I8" s="86"/>
      <c r="J8" s="26">
        <f>IF('Data Input Sheets'!$F$1130=FALSE,"",'Data Input Sheets'!L1151)</f>
        <v>0</v>
      </c>
      <c r="K8" s="86"/>
      <c r="L8" s="26">
        <f>IF('Data Input Sheets'!$F$1130=FALSE,"",'Data Input Sheets'!N1151)</f>
        <v>0</v>
      </c>
    </row>
    <row r="9" spans="1:12" s="37" customFormat="1" ht="14.25" customHeight="1">
      <c r="A9" s="13"/>
      <c r="B9" s="95" t="str">
        <f>'Data Input Sheets'!D1152</f>
        <v>Shared Management Functions</v>
      </c>
      <c r="D9" s="73">
        <f>IF('Data Input Sheets'!$F$1130=FALSE,"",'Data Input Sheets'!F1152)</f>
        <v>0</v>
      </c>
      <c r="E9" s="71"/>
      <c r="F9" s="73">
        <f>IF('Data Input Sheets'!$F$1130=FALSE,"",'Data Input Sheets'!H1152)</f>
        <v>0</v>
      </c>
      <c r="G9" s="71"/>
      <c r="H9" s="73">
        <f>IF('Data Input Sheets'!$F$1130=FALSE,"",'Data Input Sheets'!J1152)</f>
        <v>0</v>
      </c>
      <c r="I9" s="71"/>
      <c r="J9" s="73">
        <f>IF('Data Input Sheets'!$F$1130=FALSE,"",'Data Input Sheets'!L1152)</f>
        <v>0</v>
      </c>
      <c r="K9" s="71"/>
      <c r="L9" s="73">
        <f>IF('Data Input Sheets'!$F$1130=FALSE,"",'Data Input Sheets'!N1152)</f>
        <v>0</v>
      </c>
    </row>
    <row r="10" spans="1:12" s="37" customFormat="1" ht="14.25" customHeight="1">
      <c r="A10" s="13"/>
      <c r="B10" s="95" t="str">
        <f>'Data Input Sheets'!D1153</f>
        <v>Shared Administrative Support Functions</v>
      </c>
      <c r="D10" s="73">
        <f>IF('Data Input Sheets'!$F$1130=FALSE,"",'Data Input Sheets'!F1153)</f>
        <v>0</v>
      </c>
      <c r="E10" s="71"/>
      <c r="F10" s="73">
        <f>IF('Data Input Sheets'!$F$1130=FALSE,"",'Data Input Sheets'!H1153)</f>
        <v>0</v>
      </c>
      <c r="G10" s="71"/>
      <c r="H10" s="73">
        <f>IF('Data Input Sheets'!$F$1130=FALSE,"",'Data Input Sheets'!J1153)</f>
        <v>0</v>
      </c>
      <c r="I10" s="71"/>
      <c r="J10" s="73">
        <f>IF('Data Input Sheets'!$F$1130=FALSE,"",'Data Input Sheets'!L1153)</f>
        <v>0</v>
      </c>
      <c r="K10" s="71"/>
      <c r="L10" s="73">
        <f>IF('Data Input Sheets'!$F$1130=FALSE,"",'Data Input Sheets'!N1153)</f>
        <v>0</v>
      </c>
    </row>
    <row r="11" spans="1:12" s="37" customFormat="1" ht="14.25" customHeight="1">
      <c r="A11" s="13"/>
      <c r="B11" s="95" t="str">
        <f>'Data Input Sheets'!D1154</f>
        <v>Other Shared Indirect Costs</v>
      </c>
      <c r="D11" s="73">
        <f>IF('Data Input Sheets'!$F$1130=FALSE,"",'Data Input Sheets'!F1154)</f>
        <v>0</v>
      </c>
      <c r="E11" s="71"/>
      <c r="F11" s="73">
        <f>IF('Data Input Sheets'!$F$1130=FALSE,"",'Data Input Sheets'!H1154)</f>
        <v>0</v>
      </c>
      <c r="G11" s="71"/>
      <c r="H11" s="73">
        <f>IF('Data Input Sheets'!$F$1130=FALSE,"",'Data Input Sheets'!J1154)</f>
        <v>0</v>
      </c>
      <c r="I11" s="71"/>
      <c r="J11" s="73">
        <f>IF('Data Input Sheets'!$F$1130=FALSE,"",'Data Input Sheets'!L1154)</f>
        <v>0</v>
      </c>
      <c r="K11" s="71"/>
      <c r="L11" s="73">
        <f>IF('Data Input Sheets'!$F$1130=FALSE,"",'Data Input Sheets'!N1154)</f>
        <v>0</v>
      </c>
    </row>
    <row r="12" spans="1:12" s="37" customFormat="1" ht="14.25" customHeight="1">
      <c r="A12" s="13"/>
      <c r="B12" s="13"/>
      <c r="D12" s="93"/>
      <c r="E12" s="13"/>
      <c r="F12" s="93"/>
      <c r="G12" s="13"/>
      <c r="H12" s="93"/>
      <c r="I12" s="13"/>
      <c r="J12" s="93"/>
      <c r="K12" s="13"/>
      <c r="L12" s="93"/>
    </row>
    <row r="14" spans="1:12" ht="14.25" customHeight="1" thickBot="1">
      <c r="A14" s="78"/>
      <c r="B14" s="82" t="s">
        <v>873</v>
      </c>
      <c r="C14" s="82"/>
      <c r="D14" s="216">
        <f>IF('Data Input Sheets'!$F$1130=FALSE,'Data Input Sheets'!$F$1142*'Schedule 1'!F20,SUM(D8:D13))</f>
        <v>0</v>
      </c>
      <c r="E14" s="51"/>
      <c r="F14" s="216">
        <f>IF('Data Input Sheets'!$F$1130=FALSE,'Data Input Sheets'!$F$1142*'Schedule 1'!H20,SUM(F8:F13))</f>
        <v>0</v>
      </c>
      <c r="G14" s="51"/>
      <c r="H14" s="216">
        <f>IF('Data Input Sheets'!$F$1130=FALSE,'Data Input Sheets'!$F$1142*'Schedule 1'!J20,SUM(H8:H13))</f>
        <v>0</v>
      </c>
      <c r="I14" s="51"/>
      <c r="J14" s="216">
        <f>IF('Data Input Sheets'!$F$1130=FALSE,'Data Input Sheets'!$F$1142*'Schedule 1'!L20,SUM(J8:J13))</f>
        <v>0</v>
      </c>
      <c r="K14" s="51"/>
      <c r="L14" s="216">
        <f>IF('Data Input Sheets'!$F$1130=FALSE,'Data Input Sheets'!$F$1142*'Schedule 1'!N20,SUM(L8:L13))</f>
        <v>0</v>
      </c>
    </row>
    <row r="15" spans="4:12" ht="13.5" thickTop="1">
      <c r="D15" s="230" t="s">
        <v>808</v>
      </c>
      <c r="F15" s="230" t="s">
        <v>808</v>
      </c>
      <c r="H15" s="230" t="s">
        <v>808</v>
      </c>
      <c r="J15" s="230" t="s">
        <v>808</v>
      </c>
      <c r="L15" s="230" t="s">
        <v>808</v>
      </c>
    </row>
    <row r="16" spans="4:8" ht="12.75">
      <c r="D16" s="69"/>
      <c r="H16" s="230"/>
    </row>
    <row r="18" spans="2:12" ht="13.5" thickBot="1">
      <c r="B18" s="95" t="s">
        <v>520</v>
      </c>
      <c r="D18" s="274">
        <f>IF(D14&gt;0,ROUND(D14/'Schedule 1'!F20,2),0)</f>
        <v>0</v>
      </c>
      <c r="E18" s="58"/>
      <c r="F18" s="274">
        <f>IF(F14&gt;0,ROUND(F14/'Schedule 1'!H20,2),0)</f>
        <v>0</v>
      </c>
      <c r="G18" s="58"/>
      <c r="H18" s="274">
        <f>IF(H14&gt;0,ROUND(H14/'Schedule 1'!J20,2),0)</f>
        <v>0</v>
      </c>
      <c r="I18" s="58"/>
      <c r="J18" s="274">
        <f>IF(J14&gt;0,ROUND(J14/'Schedule 1'!L20,2),0)</f>
        <v>0</v>
      </c>
      <c r="K18" s="58"/>
      <c r="L18" s="274">
        <f>IF(L14&gt;0,ROUND(L14/'Schedule 1'!N20,2),0)</f>
        <v>0</v>
      </c>
    </row>
    <row r="19" ht="13.5" thickTop="1">
      <c r="D19" s="69"/>
    </row>
    <row r="21" spans="1:12" ht="18.75">
      <c r="A21" s="222">
        <f>IF('Data Input Sheets'!F1130=FALSE,"Percent Allocation Method Used","")</f>
      </c>
      <c r="B21" s="2"/>
      <c r="C21" s="2"/>
      <c r="D21" s="2"/>
      <c r="E21" s="2"/>
      <c r="F21" s="2"/>
      <c r="G21" s="2"/>
      <c r="H21" s="2"/>
      <c r="I21" s="2"/>
      <c r="J21" s="2"/>
      <c r="K21" s="2"/>
      <c r="L21" s="2"/>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4.xml><?xml version="1.0" encoding="utf-8"?>
<worksheet xmlns="http://schemas.openxmlformats.org/spreadsheetml/2006/main" xmlns:r="http://schemas.openxmlformats.org/officeDocument/2006/relationships">
  <sheetPr codeName="Sheet1"/>
  <dimension ref="A1:Q1169"/>
  <sheetViews>
    <sheetView showGridLines="0" zoomScaleSheetLayoutView="75" zoomScalePageLayoutView="0" workbookViewId="0" topLeftCell="A1">
      <selection activeCell="Q32" sqref="Q32"/>
    </sheetView>
  </sheetViews>
  <sheetFormatPr defaultColWidth="9.140625" defaultRowHeight="13.5"/>
  <cols>
    <col min="1" max="1" width="5.8515625" style="47" customWidth="1"/>
    <col min="2" max="2" width="4.140625" style="13" customWidth="1"/>
    <col min="3" max="3" width="3.140625" style="13" customWidth="1"/>
    <col min="4" max="4" width="39.28125" style="13" customWidth="1"/>
    <col min="5" max="5" width="1.7109375" style="13" customWidth="1"/>
    <col min="6" max="6" width="16.57421875" style="13" customWidth="1"/>
    <col min="7" max="7" width="2.140625" style="13" customWidth="1"/>
    <col min="8" max="8" width="13.7109375" style="13" customWidth="1"/>
    <col min="9" max="9" width="2.140625" style="13" customWidth="1"/>
    <col min="10" max="10" width="13.7109375" style="13" customWidth="1"/>
    <col min="11" max="11" width="2.140625" style="13" customWidth="1"/>
    <col min="12" max="12" width="13.7109375" style="13" customWidth="1"/>
    <col min="13" max="13" width="2.140625" style="13" customWidth="1"/>
    <col min="14" max="14" width="13.7109375" style="13" customWidth="1"/>
    <col min="15" max="15" width="2.140625" style="13" customWidth="1"/>
    <col min="16" max="16" width="11.421875" style="110" customWidth="1"/>
    <col min="17" max="17" width="2.140625" style="13" customWidth="1"/>
    <col min="18" max="18" width="9.140625" style="13" customWidth="1"/>
    <col min="19" max="19" width="13.140625" style="13" customWidth="1"/>
    <col min="20" max="34" width="9.140625" style="13" customWidth="1"/>
    <col min="35" max="35" width="5.8515625" style="13" customWidth="1"/>
    <col min="36" max="36" width="9.140625" style="13" customWidth="1"/>
    <col min="37" max="37" width="16.57421875" style="13" customWidth="1"/>
    <col min="38" max="16384" width="9.140625" style="13" customWidth="1"/>
  </cols>
  <sheetData>
    <row r="1" spans="1:16" ht="15.75">
      <c r="A1" s="34" t="s">
        <v>281</v>
      </c>
      <c r="B1" s="34"/>
      <c r="C1" s="2"/>
      <c r="D1" s="2"/>
      <c r="E1" s="2"/>
      <c r="F1" s="2"/>
      <c r="G1" s="2"/>
      <c r="H1" s="2"/>
      <c r="I1" s="2"/>
      <c r="J1" s="2"/>
      <c r="K1" s="2"/>
      <c r="L1" s="2"/>
      <c r="M1" s="2"/>
      <c r="N1" s="2"/>
      <c r="O1" s="2"/>
      <c r="P1" s="185"/>
    </row>
    <row r="2" spans="1:16" ht="15.75">
      <c r="A2" s="34" t="s">
        <v>606</v>
      </c>
      <c r="B2" s="34"/>
      <c r="C2" s="2"/>
      <c r="D2" s="2"/>
      <c r="E2" s="2"/>
      <c r="F2" s="2"/>
      <c r="G2" s="2"/>
      <c r="H2" s="2"/>
      <c r="I2" s="2"/>
      <c r="J2" s="2"/>
      <c r="K2" s="2"/>
      <c r="L2" s="2"/>
      <c r="M2" s="2"/>
      <c r="N2" s="2"/>
      <c r="O2" s="2"/>
      <c r="P2" s="185"/>
    </row>
    <row r="3" spans="1:16" ht="15.75">
      <c r="A3" s="34" t="s">
        <v>315</v>
      </c>
      <c r="B3" s="34"/>
      <c r="C3" s="2"/>
      <c r="D3" s="2"/>
      <c r="E3" s="2"/>
      <c r="F3" s="2"/>
      <c r="G3" s="2"/>
      <c r="H3" s="2"/>
      <c r="I3" s="2"/>
      <c r="J3" s="2"/>
      <c r="K3" s="2"/>
      <c r="L3" s="2"/>
      <c r="M3" s="2"/>
      <c r="N3" s="2"/>
      <c r="O3" s="2"/>
      <c r="P3" s="185"/>
    </row>
    <row r="4" spans="1:16" ht="12.75" customHeight="1">
      <c r="A4" s="327"/>
      <c r="B4" s="125"/>
      <c r="C4" s="118"/>
      <c r="D4" s="118"/>
      <c r="E4" s="118"/>
      <c r="F4" s="118"/>
      <c r="G4" s="118"/>
      <c r="H4" s="118"/>
      <c r="I4" s="118"/>
      <c r="J4" s="118"/>
      <c r="K4" s="118"/>
      <c r="L4" s="118"/>
      <c r="M4" s="118"/>
      <c r="N4" s="118"/>
      <c r="O4" s="118"/>
      <c r="P4" s="328"/>
    </row>
    <row r="5" spans="1:16" ht="12.75" customHeight="1">
      <c r="A5" s="38"/>
      <c r="C5" s="2"/>
      <c r="D5" s="2"/>
      <c r="E5" s="2"/>
      <c r="F5" s="2"/>
      <c r="G5" s="2"/>
      <c r="H5" s="2"/>
      <c r="I5" s="2"/>
      <c r="J5" s="2"/>
      <c r="K5" s="2"/>
      <c r="L5" s="2"/>
      <c r="M5" s="2"/>
      <c r="N5" s="2"/>
      <c r="O5" s="2"/>
      <c r="P5" s="185"/>
    </row>
    <row r="6" spans="1:16" ht="16.5" customHeight="1">
      <c r="A6" s="38"/>
      <c r="C6" s="95" t="s">
        <v>75</v>
      </c>
      <c r="O6" s="2"/>
      <c r="P6" s="185"/>
    </row>
    <row r="7" spans="1:16" ht="12.75" customHeight="1">
      <c r="A7" s="38"/>
      <c r="O7" s="2"/>
      <c r="P7" s="185"/>
    </row>
    <row r="8" spans="1:16" ht="16.5" customHeight="1">
      <c r="A8" s="38"/>
      <c r="C8" s="95" t="s">
        <v>76</v>
      </c>
      <c r="O8" s="2"/>
      <c r="P8" s="185"/>
    </row>
    <row r="9" spans="1:16" ht="12.75" customHeight="1">
      <c r="A9" s="327"/>
      <c r="B9" s="125"/>
      <c r="C9" s="118"/>
      <c r="D9" s="118"/>
      <c r="E9" s="118"/>
      <c r="F9" s="118"/>
      <c r="G9" s="118"/>
      <c r="H9" s="118"/>
      <c r="I9" s="118"/>
      <c r="J9" s="118"/>
      <c r="K9" s="118"/>
      <c r="L9" s="118"/>
      <c r="M9" s="118"/>
      <c r="N9" s="118"/>
      <c r="O9" s="118"/>
      <c r="P9" s="328"/>
    </row>
    <row r="10" spans="1:16" ht="12.75" customHeight="1">
      <c r="A10" s="38"/>
      <c r="O10" s="2"/>
      <c r="P10" s="185"/>
    </row>
    <row r="11" spans="1:16" ht="12.75" customHeight="1">
      <c r="A11" s="38"/>
      <c r="O11" s="2"/>
      <c r="P11" s="185"/>
    </row>
    <row r="12" spans="1:2" ht="12.75">
      <c r="A12" s="36" t="s">
        <v>316</v>
      </c>
      <c r="B12" s="35"/>
    </row>
    <row r="13" spans="1:3" ht="12.75">
      <c r="A13" s="189"/>
      <c r="B13" s="35"/>
      <c r="C13" s="13" t="s">
        <v>543</v>
      </c>
    </row>
    <row r="14" spans="1:3" ht="12.75">
      <c r="A14" s="189"/>
      <c r="B14" s="35"/>
      <c r="C14" s="13" t="s">
        <v>544</v>
      </c>
    </row>
    <row r="15" spans="1:10" ht="12.75">
      <c r="A15" s="189"/>
      <c r="B15" s="35"/>
      <c r="C15" s="65" t="s">
        <v>27</v>
      </c>
      <c r="D15" s="65"/>
      <c r="E15" s="65"/>
      <c r="F15" s="65"/>
      <c r="G15" s="65"/>
      <c r="H15" s="65"/>
      <c r="I15" s="65"/>
      <c r="J15" s="65"/>
    </row>
    <row r="16" spans="1:3" ht="12.75">
      <c r="A16" s="189"/>
      <c r="B16" s="35"/>
      <c r="C16" s="13" t="s">
        <v>414</v>
      </c>
    </row>
    <row r="17" spans="1:3" ht="12.75">
      <c r="A17" s="189"/>
      <c r="B17" s="35"/>
      <c r="C17" s="13" t="s">
        <v>31</v>
      </c>
    </row>
    <row r="18" spans="1:3" ht="12.75">
      <c r="A18" s="189"/>
      <c r="B18" s="35"/>
      <c r="C18" s="13" t="s">
        <v>608</v>
      </c>
    </row>
    <row r="19" spans="1:2" ht="12.75">
      <c r="A19" s="189"/>
      <c r="B19" s="35"/>
    </row>
    <row r="20" spans="1:3" ht="12.75">
      <c r="A20" s="114" t="s">
        <v>881</v>
      </c>
      <c r="B20" s="38">
        <v>1</v>
      </c>
      <c r="C20" s="35" t="s">
        <v>545</v>
      </c>
    </row>
    <row r="21" spans="1:3" ht="12.75">
      <c r="A21" s="114"/>
      <c r="B21" s="38"/>
      <c r="C21" s="13" t="s">
        <v>441</v>
      </c>
    </row>
    <row r="22" spans="1:16" s="65" customFormat="1" ht="12.75">
      <c r="A22" s="101"/>
      <c r="B22" s="99"/>
      <c r="D22" s="103"/>
      <c r="E22" s="103"/>
      <c r="P22" s="110"/>
    </row>
    <row r="23" spans="1:16" s="65" customFormat="1" ht="12.75">
      <c r="A23" s="101"/>
      <c r="B23" s="99"/>
      <c r="D23" s="106"/>
      <c r="P23" s="110"/>
    </row>
    <row r="24" spans="1:16" s="65" customFormat="1" ht="12.75">
      <c r="A24" s="101"/>
      <c r="B24" s="99"/>
      <c r="D24" s="107"/>
      <c r="F24" s="108" t="b">
        <v>1</v>
      </c>
      <c r="P24" s="110"/>
    </row>
    <row r="25" spans="1:16" s="65" customFormat="1" ht="12.75">
      <c r="A25" s="101"/>
      <c r="B25" s="99"/>
      <c r="D25" s="107"/>
      <c r="P25" s="110"/>
    </row>
    <row r="26" spans="1:16" s="65" customFormat="1" ht="12.75">
      <c r="A26" s="101"/>
      <c r="B26" s="99"/>
      <c r="D26" s="107"/>
      <c r="F26" s="108" t="b">
        <v>0</v>
      </c>
      <c r="P26" s="110"/>
    </row>
    <row r="27" spans="1:16" s="65" customFormat="1" ht="12.75">
      <c r="A27" s="101"/>
      <c r="B27" s="99"/>
      <c r="D27" s="107"/>
      <c r="P27" s="110"/>
    </row>
    <row r="28" spans="1:16" s="65" customFormat="1" ht="12.75">
      <c r="A28" s="101"/>
      <c r="B28" s="99"/>
      <c r="D28" s="107"/>
      <c r="F28" s="108" t="b">
        <v>0</v>
      </c>
      <c r="P28" s="110"/>
    </row>
    <row r="29" spans="1:16" s="65" customFormat="1" ht="12.75">
      <c r="A29" s="101"/>
      <c r="B29" s="99"/>
      <c r="D29" s="109"/>
      <c r="P29" s="110"/>
    </row>
    <row r="30" spans="1:16" s="65" customFormat="1" ht="12.75">
      <c r="A30" s="101"/>
      <c r="B30" s="99"/>
      <c r="D30" s="103"/>
      <c r="P30" s="110"/>
    </row>
    <row r="31" spans="4:6" ht="15" customHeight="1">
      <c r="D31" s="47"/>
      <c r="F31" s="48"/>
    </row>
    <row r="32" spans="1:3" ht="12.75">
      <c r="A32" s="114" t="s">
        <v>881</v>
      </c>
      <c r="B32" s="38">
        <v>2</v>
      </c>
      <c r="C32" s="35" t="s">
        <v>787</v>
      </c>
    </row>
    <row r="33" spans="1:3" ht="12.75">
      <c r="A33" s="114"/>
      <c r="B33" s="38"/>
      <c r="C33" s="13" t="s">
        <v>635</v>
      </c>
    </row>
    <row r="34" spans="1:3" ht="12.75">
      <c r="A34" s="114"/>
      <c r="B34" s="38"/>
      <c r="C34" s="13" t="s">
        <v>619</v>
      </c>
    </row>
    <row r="35" spans="4:6" ht="15" customHeight="1">
      <c r="D35" s="47"/>
      <c r="F35" s="131">
        <v>2005</v>
      </c>
    </row>
    <row r="36" spans="4:6" ht="15" customHeight="1">
      <c r="D36" s="47"/>
      <c r="F36" s="48"/>
    </row>
    <row r="37" spans="1:8" ht="12.75">
      <c r="A37" s="114" t="s">
        <v>881</v>
      </c>
      <c r="B37" s="38">
        <v>3</v>
      </c>
      <c r="C37" s="35" t="s">
        <v>570</v>
      </c>
      <c r="H37" s="41"/>
    </row>
    <row r="38" spans="1:8" ht="12.75">
      <c r="A38" s="114"/>
      <c r="B38" s="38"/>
      <c r="C38" s="13" t="s">
        <v>336</v>
      </c>
      <c r="H38" s="41"/>
    </row>
    <row r="39" ht="12.75">
      <c r="F39" s="130">
        <v>0</v>
      </c>
    </row>
    <row r="40" ht="12.75">
      <c r="F40" s="42"/>
    </row>
    <row r="41" spans="4:14" ht="15" customHeight="1">
      <c r="D41" s="47"/>
      <c r="F41" s="235">
        <f>General1</f>
        <v>2005</v>
      </c>
      <c r="H41" s="235">
        <f>F41+1</f>
        <v>2006</v>
      </c>
      <c r="J41" s="235">
        <f>H41+1</f>
        <v>2007</v>
      </c>
      <c r="L41" s="235">
        <f>J41+1</f>
        <v>2008</v>
      </c>
      <c r="N41" s="235">
        <f>L41+1</f>
        <v>2009</v>
      </c>
    </row>
    <row r="42" spans="4:14" ht="15" customHeight="1">
      <c r="D42" s="47"/>
      <c r="F42" s="263"/>
      <c r="H42" s="263"/>
      <c r="J42" s="263"/>
      <c r="L42" s="263"/>
      <c r="N42" s="263"/>
    </row>
    <row r="43" spans="1:8" ht="12.75">
      <c r="A43" s="114" t="s">
        <v>881</v>
      </c>
      <c r="B43" s="38">
        <v>4</v>
      </c>
      <c r="C43" s="35" t="s">
        <v>571</v>
      </c>
      <c r="D43" s="42"/>
      <c r="F43" s="37" t="str">
        <f>IF($F$24=TRUE,"Emergency Service Requests",IF($F$26=TRUE,"Interfacility Service Requests",IF($F$28=TRUE,"Emergency and Interfacility Service Requests","*Please be sure to anser question G1 before continuing.")))</f>
        <v>Emergency Service Requests</v>
      </c>
      <c r="H43" s="41"/>
    </row>
    <row r="44" spans="1:8" ht="12.75">
      <c r="A44" s="114"/>
      <c r="B44" s="38"/>
      <c r="C44" s="13" t="s">
        <v>334</v>
      </c>
      <c r="H44" s="41"/>
    </row>
    <row r="45" ht="12.75">
      <c r="C45" s="13" t="s">
        <v>333</v>
      </c>
    </row>
    <row r="46" spans="6:14" ht="12.75">
      <c r="F46" s="129">
        <v>0</v>
      </c>
      <c r="H46" s="236">
        <f>ROUND(General2*(1+General3a),0)</f>
        <v>0</v>
      </c>
      <c r="J46" s="236">
        <f>ROUND(H46*(1+General3a),)</f>
        <v>0</v>
      </c>
      <c r="L46" s="236">
        <f>ROUND(J46*(1+General3a),0)</f>
        <v>0</v>
      </c>
      <c r="N46" s="236">
        <f>ROUND(L46*(1+General3a),0)</f>
        <v>0</v>
      </c>
    </row>
    <row r="47" ht="12.75">
      <c r="H47" s="41"/>
    </row>
    <row r="48" spans="1:8" ht="12.75">
      <c r="A48" s="114" t="s">
        <v>881</v>
      </c>
      <c r="B48" s="38">
        <v>5</v>
      </c>
      <c r="C48" s="35" t="s">
        <v>855</v>
      </c>
      <c r="H48" s="41"/>
    </row>
    <row r="49" spans="1:8" ht="12.75">
      <c r="A49" s="114"/>
      <c r="B49" s="38"/>
      <c r="C49" s="13" t="s">
        <v>335</v>
      </c>
      <c r="H49" s="41"/>
    </row>
    <row r="50" spans="6:8" ht="12.75">
      <c r="F50" s="130">
        <v>0</v>
      </c>
      <c r="H50" s="49"/>
    </row>
    <row r="51" spans="6:8" ht="12.75">
      <c r="F51" s="223"/>
      <c r="H51" s="40"/>
    </row>
    <row r="52" spans="1:14" ht="12.75">
      <c r="A52" s="114" t="s">
        <v>881</v>
      </c>
      <c r="B52" s="38">
        <v>6</v>
      </c>
      <c r="C52" s="35" t="s">
        <v>560</v>
      </c>
      <c r="D52" s="42"/>
      <c r="F52" s="235">
        <f>General1</f>
        <v>2005</v>
      </c>
      <c r="H52" s="235">
        <f>F52+1</f>
        <v>2006</v>
      </c>
      <c r="J52" s="235">
        <f>H52+1</f>
        <v>2007</v>
      </c>
      <c r="L52" s="235">
        <f>J52+1</f>
        <v>2008</v>
      </c>
      <c r="N52" s="235">
        <f>L52+1</f>
        <v>2009</v>
      </c>
    </row>
    <row r="53" spans="1:14" ht="12.75">
      <c r="A53" s="114"/>
      <c r="B53" s="38"/>
      <c r="C53" s="35"/>
      <c r="D53" s="42"/>
      <c r="F53" s="263"/>
      <c r="H53" s="263"/>
      <c r="J53" s="263"/>
      <c r="L53" s="263"/>
      <c r="N53" s="263"/>
    </row>
    <row r="54" spans="1:8" ht="12.75">
      <c r="A54" s="114" t="s">
        <v>881</v>
      </c>
      <c r="B54" s="38" t="s">
        <v>558</v>
      </c>
      <c r="C54" s="35" t="s">
        <v>636</v>
      </c>
      <c r="D54" s="42"/>
      <c r="F54" s="37" t="str">
        <f>IF($F$24=TRUE,"Emergency Service Requests",IF($F$26=TRUE,"Interfacility Service Requests",IF($F$28=TRUE,"Emergency and Interfacility Service Requests","*Please be sure to anser question G1 before continuing.")))</f>
        <v>Emergency Service Requests</v>
      </c>
      <c r="H54" s="41"/>
    </row>
    <row r="55" spans="1:8" ht="12.75">
      <c r="A55" s="114"/>
      <c r="B55" s="38"/>
      <c r="C55" s="13" t="s">
        <v>638</v>
      </c>
      <c r="H55" s="41"/>
    </row>
    <row r="56" ht="12.75">
      <c r="C56" s="13" t="s">
        <v>637</v>
      </c>
    </row>
    <row r="57" spans="6:14" ht="12.75">
      <c r="F57" s="129">
        <v>0</v>
      </c>
      <c r="H57" s="236">
        <f>ROUND(F57*(1+$F$50),0)</f>
        <v>0</v>
      </c>
      <c r="J57" s="236">
        <f>ROUND(H57*(1+$F$50),0)</f>
        <v>0</v>
      </c>
      <c r="L57" s="236">
        <f>ROUND(J57*(1+$F$50),0)</f>
        <v>0</v>
      </c>
      <c r="N57" s="236">
        <f>ROUND(L57*(1+$F$50),0)</f>
        <v>0</v>
      </c>
    </row>
    <row r="58" spans="6:8" ht="6.75" customHeight="1">
      <c r="F58" s="41"/>
      <c r="H58" s="41"/>
    </row>
    <row r="59" spans="3:8" ht="12.75">
      <c r="C59" s="13" t="s">
        <v>425</v>
      </c>
      <c r="F59" s="41"/>
      <c r="H59" s="41"/>
    </row>
    <row r="60" spans="3:8" ht="12.75">
      <c r="C60" s="13" t="s">
        <v>77</v>
      </c>
      <c r="F60" s="41"/>
      <c r="H60" s="41"/>
    </row>
    <row r="61" spans="3:8" ht="12.75">
      <c r="C61" s="13" t="s">
        <v>643</v>
      </c>
      <c r="F61" s="41"/>
      <c r="H61" s="41"/>
    </row>
    <row r="62" spans="3:8" ht="12.75">
      <c r="C62" s="13" t="s">
        <v>642</v>
      </c>
      <c r="F62" s="41"/>
      <c r="H62" s="41"/>
    </row>
    <row r="63" spans="3:8" ht="12.75">
      <c r="C63" s="13" t="s">
        <v>641</v>
      </c>
      <c r="F63" s="41"/>
      <c r="H63" s="41"/>
    </row>
    <row r="64" spans="6:8" ht="12.75">
      <c r="F64" s="41"/>
      <c r="H64" s="41"/>
    </row>
    <row r="65" spans="1:8" ht="12.75">
      <c r="A65" s="114" t="s">
        <v>881</v>
      </c>
      <c r="B65" s="38" t="s">
        <v>559</v>
      </c>
      <c r="C65" s="35" t="s">
        <v>561</v>
      </c>
      <c r="D65" s="42"/>
      <c r="F65" s="37" t="str">
        <f>IF($F$24=TRUE,"Emergency Service Requests",IF($F$26=TRUE,"Interfacility Service Requests",IF($F$28=TRUE,"Emergency and Interfacility Service Requests","*Please be sure to anser question G1 before continuing.")))</f>
        <v>Emergency Service Requests</v>
      </c>
      <c r="H65" s="41"/>
    </row>
    <row r="66" spans="1:8" ht="12.75">
      <c r="A66" s="114"/>
      <c r="B66" s="38"/>
      <c r="C66" s="13" t="s">
        <v>337</v>
      </c>
      <c r="H66" s="41"/>
    </row>
    <row r="67" ht="12.75">
      <c r="C67" s="13" t="s">
        <v>639</v>
      </c>
    </row>
    <row r="68" spans="6:14" ht="12.75">
      <c r="F68" s="129">
        <v>0</v>
      </c>
      <c r="H68" s="236">
        <f>ROUND(F68*(1+$F$50),0)</f>
        <v>0</v>
      </c>
      <c r="J68" s="236">
        <f>ROUND(H68*(1+$F$50),0)</f>
        <v>0</v>
      </c>
      <c r="L68" s="236">
        <f>ROUND(J68*(1+$F$50),0)</f>
        <v>0</v>
      </c>
      <c r="N68" s="236">
        <f>ROUND(L68*(1+$F$50),0)</f>
        <v>0</v>
      </c>
    </row>
    <row r="69" spans="6:8" ht="12.75">
      <c r="F69" s="41"/>
      <c r="H69" s="41"/>
    </row>
    <row r="70" spans="1:8" ht="12.75">
      <c r="A70" s="114" t="s">
        <v>881</v>
      </c>
      <c r="B70" s="38">
        <v>7</v>
      </c>
      <c r="C70" s="35" t="s">
        <v>789</v>
      </c>
      <c r="D70" s="42"/>
      <c r="E70" s="42"/>
      <c r="F70" s="42"/>
      <c r="H70" s="41"/>
    </row>
    <row r="71" spans="1:8" ht="12.75">
      <c r="A71" s="114"/>
      <c r="B71" s="38"/>
      <c r="C71" s="13" t="s">
        <v>640</v>
      </c>
      <c r="H71" s="41"/>
    </row>
    <row r="72" spans="3:8" ht="12.75">
      <c r="C72" s="13" t="s">
        <v>639</v>
      </c>
      <c r="H72" s="128"/>
    </row>
    <row r="73" spans="6:8" ht="12.75">
      <c r="F73" s="129">
        <v>0</v>
      </c>
      <c r="H73" s="128"/>
    </row>
    <row r="74" ht="12.75">
      <c r="H74" s="128"/>
    </row>
    <row r="75" spans="1:8" ht="12.75">
      <c r="A75" s="114" t="s">
        <v>881</v>
      </c>
      <c r="B75" s="38">
        <v>8</v>
      </c>
      <c r="C75" s="35" t="s">
        <v>788</v>
      </c>
      <c r="F75" s="42"/>
      <c r="H75" s="40"/>
    </row>
    <row r="76" spans="1:8" ht="12.75">
      <c r="A76" s="114"/>
      <c r="B76" s="38"/>
      <c r="C76" s="13" t="s">
        <v>78</v>
      </c>
      <c r="F76" s="42"/>
      <c r="H76" s="40"/>
    </row>
    <row r="77" spans="2:8" ht="12.75">
      <c r="B77" s="38"/>
      <c r="C77" s="13" t="s">
        <v>992</v>
      </c>
      <c r="F77" s="42"/>
      <c r="H77" s="40"/>
    </row>
    <row r="78" spans="1:8" ht="12.75">
      <c r="A78" s="114"/>
      <c r="B78" s="38"/>
      <c r="C78" s="13" t="s">
        <v>993</v>
      </c>
      <c r="F78" s="42"/>
      <c r="H78" s="40"/>
    </row>
    <row r="79" spans="1:8" ht="12.75">
      <c r="A79" s="114"/>
      <c r="B79" s="38"/>
      <c r="C79" s="13" t="s">
        <v>994</v>
      </c>
      <c r="F79" s="42"/>
      <c r="H79" s="40"/>
    </row>
    <row r="80" spans="1:2" ht="12.75">
      <c r="A80" s="114"/>
      <c r="B80" s="38"/>
    </row>
    <row r="81" spans="1:3" ht="12.75">
      <c r="A81" s="114" t="s">
        <v>881</v>
      </c>
      <c r="B81" s="38" t="s">
        <v>555</v>
      </c>
      <c r="C81" s="35" t="s">
        <v>979</v>
      </c>
    </row>
    <row r="82" spans="1:3" ht="12.75">
      <c r="A82" s="114"/>
      <c r="B82" s="38"/>
      <c r="C82" s="13" t="s">
        <v>79</v>
      </c>
    </row>
    <row r="83" spans="1:3" ht="12.75">
      <c r="A83" s="114"/>
      <c r="B83" s="38"/>
      <c r="C83" s="13" t="s">
        <v>80</v>
      </c>
    </row>
    <row r="84" spans="1:3" ht="12.75">
      <c r="A84" s="114"/>
      <c r="B84" s="38"/>
      <c r="C84" s="13" t="s">
        <v>572</v>
      </c>
    </row>
    <row r="85" spans="1:3" ht="12.75">
      <c r="A85" s="114"/>
      <c r="B85" s="38"/>
      <c r="C85" s="13" t="s">
        <v>573</v>
      </c>
    </row>
    <row r="86" spans="1:3" ht="12.75">
      <c r="A86" s="114"/>
      <c r="B86" s="38"/>
      <c r="C86" s="13" t="s">
        <v>574</v>
      </c>
    </row>
    <row r="87" spans="1:9" ht="12.75">
      <c r="A87" s="114"/>
      <c r="B87" s="38"/>
      <c r="C87" s="13" t="s">
        <v>577</v>
      </c>
      <c r="I87" s="212"/>
    </row>
    <row r="88" spans="1:3" ht="12.75">
      <c r="A88" s="114"/>
      <c r="B88" s="38"/>
      <c r="C88" s="13" t="s">
        <v>578</v>
      </c>
    </row>
    <row r="89" spans="1:9" ht="12.75">
      <c r="A89" s="114"/>
      <c r="B89" s="38"/>
      <c r="C89" s="13" t="s">
        <v>568</v>
      </c>
      <c r="I89" s="212"/>
    </row>
    <row r="90" spans="1:9" ht="12.75">
      <c r="A90" s="114"/>
      <c r="B90" s="38"/>
      <c r="C90" s="13" t="s">
        <v>81</v>
      </c>
      <c r="I90" s="212"/>
    </row>
    <row r="91" spans="1:9" ht="12.75">
      <c r="A91" s="114"/>
      <c r="B91" s="38"/>
      <c r="C91" s="13" t="s">
        <v>569</v>
      </c>
      <c r="I91" s="212"/>
    </row>
    <row r="92" spans="1:3" ht="12.75">
      <c r="A92" s="114"/>
      <c r="B92" s="38"/>
      <c r="C92" s="13" t="s">
        <v>82</v>
      </c>
    </row>
    <row r="93" spans="1:3" ht="12.75">
      <c r="A93" s="114"/>
      <c r="B93" s="38"/>
      <c r="C93" s="13" t="s">
        <v>248</v>
      </c>
    </row>
    <row r="94" spans="1:9" ht="12.75">
      <c r="A94" s="114"/>
      <c r="B94" s="38"/>
      <c r="C94" s="13" t="s">
        <v>249</v>
      </c>
      <c r="I94" s="212"/>
    </row>
    <row r="95" spans="1:9" ht="12.75">
      <c r="A95" s="114"/>
      <c r="B95" s="38"/>
      <c r="C95" s="13" t="s">
        <v>706</v>
      </c>
      <c r="I95" s="212"/>
    </row>
    <row r="96" spans="1:8" ht="12.75">
      <c r="A96" s="13"/>
      <c r="F96" s="130">
        <v>0</v>
      </c>
      <c r="H96" s="49">
        <v>0</v>
      </c>
    </row>
    <row r="97" spans="1:8" ht="12.75">
      <c r="A97" s="13"/>
      <c r="H97" s="49"/>
    </row>
    <row r="98" spans="1:10" ht="12.75">
      <c r="A98" s="114" t="s">
        <v>881</v>
      </c>
      <c r="B98" s="38" t="s">
        <v>556</v>
      </c>
      <c r="C98" s="35" t="s">
        <v>971</v>
      </c>
      <c r="H98" s="49"/>
      <c r="J98" s="212"/>
    </row>
    <row r="99" spans="1:10" ht="12.75">
      <c r="A99" s="13"/>
      <c r="C99" s="13" t="s">
        <v>996</v>
      </c>
      <c r="H99" s="49"/>
      <c r="J99" s="212"/>
    </row>
    <row r="100" spans="1:10" ht="12.75">
      <c r="A100" s="13"/>
      <c r="C100" s="13" t="s">
        <v>579</v>
      </c>
      <c r="H100" s="49"/>
      <c r="J100" s="212"/>
    </row>
    <row r="101" spans="1:10" ht="12.75">
      <c r="A101" s="13"/>
      <c r="C101" s="13" t="s">
        <v>995</v>
      </c>
      <c r="H101" s="49"/>
      <c r="J101" s="212"/>
    </row>
    <row r="102" spans="1:10" ht="12.75">
      <c r="A102" s="13"/>
      <c r="F102" s="130">
        <v>0</v>
      </c>
      <c r="H102" s="49">
        <v>30</v>
      </c>
      <c r="J102" s="212"/>
    </row>
    <row r="103" spans="1:10" ht="12.75">
      <c r="A103" s="13"/>
      <c r="H103" s="49"/>
      <c r="J103" s="212"/>
    </row>
    <row r="104" spans="1:10" ht="12.75">
      <c r="A104" s="114" t="s">
        <v>881</v>
      </c>
      <c r="B104" s="38" t="s">
        <v>557</v>
      </c>
      <c r="C104" s="35" t="s">
        <v>970</v>
      </c>
      <c r="D104" s="35"/>
      <c r="H104" s="49"/>
      <c r="J104" s="212"/>
    </row>
    <row r="105" spans="1:10" ht="12.75">
      <c r="A105" s="13"/>
      <c r="C105" s="13" t="s">
        <v>997</v>
      </c>
      <c r="H105" s="49"/>
      <c r="J105" s="212"/>
    </row>
    <row r="106" spans="1:10" ht="12.75">
      <c r="A106" s="13"/>
      <c r="C106" s="13" t="s">
        <v>998</v>
      </c>
      <c r="J106" s="212"/>
    </row>
    <row r="107" spans="1:10" ht="12.75">
      <c r="A107" s="13"/>
      <c r="C107" s="13" t="s">
        <v>83</v>
      </c>
      <c r="J107" s="212"/>
    </row>
    <row r="108" spans="1:10" ht="12.75">
      <c r="A108" s="13"/>
      <c r="C108" s="13" t="s">
        <v>1000</v>
      </c>
      <c r="I108" s="38"/>
      <c r="J108" s="212"/>
    </row>
    <row r="109" spans="3:10" ht="12" customHeight="1">
      <c r="C109" s="13" t="s">
        <v>999</v>
      </c>
      <c r="I109" s="212"/>
      <c r="J109" s="38"/>
    </row>
    <row r="110" spans="6:10" ht="12.75">
      <c r="F110" s="130">
        <v>0</v>
      </c>
      <c r="H110" s="49"/>
      <c r="J110" s="212"/>
    </row>
    <row r="111" spans="1:4" ht="12.75">
      <c r="A111" s="114"/>
      <c r="C111" s="37"/>
      <c r="D111" s="47"/>
    </row>
    <row r="112" spans="1:4" ht="12.75">
      <c r="A112" s="114" t="s">
        <v>881</v>
      </c>
      <c r="B112" s="38">
        <v>9</v>
      </c>
      <c r="C112" s="35" t="s">
        <v>580</v>
      </c>
      <c r="D112" s="47"/>
    </row>
    <row r="113" spans="1:8" ht="12.75">
      <c r="A113" s="114"/>
      <c r="B113" s="38"/>
      <c r="C113" s="13" t="s">
        <v>715</v>
      </c>
      <c r="F113" s="42"/>
      <c r="H113" s="40"/>
    </row>
    <row r="114" spans="3:8" ht="12.75">
      <c r="C114" s="13" t="s">
        <v>84</v>
      </c>
      <c r="H114" s="41"/>
    </row>
    <row r="115" spans="1:8" ht="12.75">
      <c r="A115" s="13"/>
      <c r="F115" s="133">
        <v>0</v>
      </c>
      <c r="H115" s="49"/>
    </row>
    <row r="116" spans="6:8" ht="12.75">
      <c r="F116" s="42"/>
      <c r="H116" s="40"/>
    </row>
    <row r="117" spans="1:8" ht="12.75">
      <c r="A117" s="114" t="s">
        <v>881</v>
      </c>
      <c r="B117" s="38">
        <v>10</v>
      </c>
      <c r="C117" s="35" t="s">
        <v>605</v>
      </c>
      <c r="F117" s="42"/>
      <c r="H117" s="40"/>
    </row>
    <row r="118" spans="1:8" ht="12.75">
      <c r="A118" s="114"/>
      <c r="B118" s="38"/>
      <c r="C118" s="13" t="s">
        <v>716</v>
      </c>
      <c r="H118" s="41"/>
    </row>
    <row r="119" spans="6:8" ht="12.75">
      <c r="F119" s="129">
        <v>0</v>
      </c>
      <c r="H119" s="49"/>
    </row>
    <row r="120" spans="6:8" ht="12.75">
      <c r="F120" s="42"/>
      <c r="H120" s="40"/>
    </row>
    <row r="121" spans="1:8" ht="12.75">
      <c r="A121" s="114" t="s">
        <v>881</v>
      </c>
      <c r="B121" s="38">
        <v>11</v>
      </c>
      <c r="C121" s="35" t="s">
        <v>790</v>
      </c>
      <c r="F121" s="42"/>
      <c r="H121" s="40"/>
    </row>
    <row r="122" spans="1:8" ht="12.75">
      <c r="A122" s="114"/>
      <c r="B122" s="38"/>
      <c r="C122" s="13" t="s">
        <v>858</v>
      </c>
      <c r="F122" s="42"/>
      <c r="H122" s="40"/>
    </row>
    <row r="123" spans="2:8" ht="12.75">
      <c r="B123" s="38"/>
      <c r="C123" s="13" t="s">
        <v>717</v>
      </c>
      <c r="F123" s="42"/>
      <c r="H123" s="40"/>
    </row>
    <row r="124" spans="2:8" ht="12.75">
      <c r="B124" s="38"/>
      <c r="C124" s="13" t="s">
        <v>846</v>
      </c>
      <c r="F124" s="42"/>
      <c r="H124" s="40"/>
    </row>
    <row r="125" ht="12.75">
      <c r="B125" s="38"/>
    </row>
    <row r="126" spans="2:11" ht="13.5" customHeight="1">
      <c r="B126" s="38"/>
      <c r="D126" s="134" t="s">
        <v>448</v>
      </c>
      <c r="E126" s="135"/>
      <c r="F126" s="136"/>
      <c r="G126" s="135"/>
      <c r="H126" s="137"/>
      <c r="I126" s="135"/>
      <c r="J126" s="135"/>
      <c r="K126" s="138"/>
    </row>
    <row r="127" spans="4:10" ht="12.75">
      <c r="D127" s="50"/>
      <c r="E127" s="45"/>
      <c r="F127" s="46"/>
      <c r="G127" s="46"/>
      <c r="H127" s="46"/>
      <c r="I127" s="46"/>
      <c r="J127" s="46"/>
    </row>
    <row r="128" spans="4:10" ht="12.75">
      <c r="D128" s="50"/>
      <c r="E128" s="45"/>
      <c r="F128" s="46"/>
      <c r="G128" s="46"/>
      <c r="H128" s="46"/>
      <c r="I128" s="46"/>
      <c r="J128" s="46"/>
    </row>
    <row r="129" spans="1:8" ht="12.75">
      <c r="A129" s="36" t="s">
        <v>718</v>
      </c>
      <c r="B129" s="35"/>
      <c r="H129" s="41"/>
    </row>
    <row r="130" spans="1:8" ht="12.75">
      <c r="A130" s="36"/>
      <c r="B130" s="35"/>
      <c r="H130" s="41"/>
    </row>
    <row r="131" spans="1:8" ht="12.75">
      <c r="A131" s="101" t="s">
        <v>969</v>
      </c>
      <c r="B131" s="99">
        <v>1</v>
      </c>
      <c r="C131" s="35" t="s">
        <v>973</v>
      </c>
      <c r="F131" s="42"/>
      <c r="H131" s="40"/>
    </row>
    <row r="132" spans="1:8" ht="12.75">
      <c r="A132" s="114"/>
      <c r="B132" s="38"/>
      <c r="C132" s="38" t="s">
        <v>681</v>
      </c>
      <c r="H132" s="41"/>
    </row>
    <row r="133" spans="1:8" ht="12.75">
      <c r="A133" s="114"/>
      <c r="B133" s="38"/>
      <c r="C133" s="38" t="s">
        <v>680</v>
      </c>
      <c r="H133" s="41"/>
    </row>
    <row r="134" spans="1:8" ht="12.75">
      <c r="A134" s="114"/>
      <c r="B134" s="38"/>
      <c r="C134" s="38" t="s">
        <v>85</v>
      </c>
      <c r="H134" s="41"/>
    </row>
    <row r="135" spans="1:8" ht="12.75">
      <c r="A135" s="114"/>
      <c r="B135" s="38"/>
      <c r="C135" s="38"/>
      <c r="H135" s="41"/>
    </row>
    <row r="136" spans="1:8" ht="6.75" customHeight="1">
      <c r="A136" s="114"/>
      <c r="B136" s="38"/>
      <c r="C136" s="38"/>
      <c r="H136" s="41"/>
    </row>
    <row r="137" spans="2:8" ht="12.75">
      <c r="B137" s="38"/>
      <c r="D137" s="127">
        <v>0</v>
      </c>
      <c r="H137" s="41"/>
    </row>
    <row r="138" spans="2:8" ht="9" customHeight="1">
      <c r="B138" s="38"/>
      <c r="D138" s="51"/>
      <c r="H138" s="41"/>
    </row>
    <row r="139" spans="1:8" ht="12.75">
      <c r="A139" s="47" t="s">
        <v>969</v>
      </c>
      <c r="B139" s="38">
        <v>2</v>
      </c>
      <c r="C139" s="35" t="s">
        <v>719</v>
      </c>
      <c r="F139" s="42"/>
      <c r="H139" s="40"/>
    </row>
    <row r="140" spans="1:3" ht="12.75">
      <c r="A140" s="114"/>
      <c r="B140" s="38"/>
      <c r="C140" s="13" t="s">
        <v>720</v>
      </c>
    </row>
    <row r="141" spans="1:3" ht="12.75">
      <c r="A141" s="114"/>
      <c r="B141" s="38"/>
      <c r="C141" s="13" t="s">
        <v>722</v>
      </c>
    </row>
    <row r="142" spans="1:3" ht="12.75">
      <c r="A142" s="114"/>
      <c r="B142" s="38"/>
      <c r="C142" s="13" t="s">
        <v>721</v>
      </c>
    </row>
    <row r="143" spans="1:3" ht="12.75">
      <c r="A143" s="114"/>
      <c r="B143" s="38"/>
      <c r="C143" s="13" t="s">
        <v>86</v>
      </c>
    </row>
    <row r="144" spans="1:3" ht="12.75">
      <c r="A144" s="114"/>
      <c r="B144" s="38"/>
      <c r="C144" s="13" t="s">
        <v>87</v>
      </c>
    </row>
    <row r="145" spans="1:6" ht="12.75">
      <c r="A145" s="114"/>
      <c r="B145" s="38"/>
      <c r="F145" s="43">
        <f>General1</f>
        <v>2005</v>
      </c>
    </row>
    <row r="146" spans="2:7" ht="13.5" customHeight="1">
      <c r="B146" s="38"/>
      <c r="D146" s="337" t="s">
        <v>960</v>
      </c>
      <c r="F146" s="310">
        <v>0</v>
      </c>
      <c r="G146" s="57"/>
    </row>
    <row r="147" spans="2:6" ht="13.5" customHeight="1">
      <c r="B147" s="38"/>
      <c r="D147" s="337" t="s">
        <v>781</v>
      </c>
      <c r="F147" s="311">
        <v>0</v>
      </c>
    </row>
    <row r="148" spans="2:6" ht="13.5" customHeight="1">
      <c r="B148" s="38"/>
      <c r="D148" s="337" t="s">
        <v>782</v>
      </c>
      <c r="F148" s="311">
        <v>0</v>
      </c>
    </row>
    <row r="149" spans="2:6" ht="13.5" customHeight="1">
      <c r="B149" s="38"/>
      <c r="D149" s="337" t="s">
        <v>783</v>
      </c>
      <c r="F149" s="311">
        <v>0</v>
      </c>
    </row>
    <row r="150" spans="2:6" ht="13.5" customHeight="1">
      <c r="B150" s="38"/>
      <c r="D150" s="337" t="s">
        <v>338</v>
      </c>
      <c r="F150" s="312">
        <v>0</v>
      </c>
    </row>
    <row r="151" spans="2:8" ht="14.25" thickBot="1">
      <c r="B151" s="38"/>
      <c r="D151" s="47" t="s">
        <v>853</v>
      </c>
      <c r="F151" s="257">
        <f>SUM(F146:F150)</f>
        <v>0</v>
      </c>
      <c r="H151" s="359" t="str">
        <f>IF(F151&gt;100%,"The total should be 100%",IF(F151&lt;100%,"The total should be 100%",""))</f>
        <v>The total should be 100%</v>
      </c>
    </row>
    <row r="152" spans="2:6" ht="8.25" customHeight="1" thickTop="1">
      <c r="B152" s="38"/>
      <c r="D152" s="47"/>
      <c r="F152" s="238"/>
    </row>
    <row r="153" spans="1:8" ht="12.75">
      <c r="A153" s="47" t="s">
        <v>969</v>
      </c>
      <c r="B153" s="38">
        <v>3</v>
      </c>
      <c r="C153" s="35" t="s">
        <v>723</v>
      </c>
      <c r="F153" s="42"/>
      <c r="H153" s="40"/>
    </row>
    <row r="154" spans="1:8" ht="12.75">
      <c r="A154" s="114"/>
      <c r="B154" s="38"/>
      <c r="C154" s="296" t="s">
        <v>724</v>
      </c>
      <c r="D154" s="65"/>
      <c r="E154" s="65"/>
      <c r="F154" s="65"/>
      <c r="G154" s="65"/>
      <c r="H154" s="65"/>
    </row>
    <row r="155" spans="1:8" ht="12.75">
      <c r="A155" s="114"/>
      <c r="B155" s="38"/>
      <c r="C155" s="296" t="s">
        <v>88</v>
      </c>
      <c r="D155" s="65"/>
      <c r="E155" s="65"/>
      <c r="F155" s="65"/>
      <c r="G155" s="65"/>
      <c r="H155" s="65"/>
    </row>
    <row r="156" spans="1:8" ht="12.75">
      <c r="A156" s="114"/>
      <c r="B156" s="38"/>
      <c r="C156" s="296" t="s">
        <v>89</v>
      </c>
      <c r="D156" s="65"/>
      <c r="E156" s="65"/>
      <c r="F156" s="65"/>
      <c r="G156" s="65"/>
      <c r="H156" s="65"/>
    </row>
    <row r="157" spans="1:8" ht="12.75">
      <c r="A157" s="114"/>
      <c r="B157" s="38"/>
      <c r="C157" s="296" t="s">
        <v>725</v>
      </c>
      <c r="D157" s="65"/>
      <c r="E157" s="65"/>
      <c r="F157" s="65"/>
      <c r="G157" s="65"/>
      <c r="H157" s="65"/>
    </row>
    <row r="158" spans="1:8" ht="12.75">
      <c r="A158" s="114"/>
      <c r="B158" s="38"/>
      <c r="C158" s="296" t="s">
        <v>90</v>
      </c>
      <c r="D158" s="65"/>
      <c r="E158" s="65"/>
      <c r="F158" s="65"/>
      <c r="G158" s="65"/>
      <c r="H158" s="65"/>
    </row>
    <row r="159" spans="1:8" ht="12.75">
      <c r="A159" s="114"/>
      <c r="B159" s="38"/>
      <c r="C159" s="296" t="s">
        <v>386</v>
      </c>
      <c r="D159" s="65"/>
      <c r="E159" s="65"/>
      <c r="F159" s="65"/>
      <c r="G159" s="65"/>
      <c r="H159" s="65"/>
    </row>
    <row r="160" spans="1:8" ht="12.75">
      <c r="A160" s="114"/>
      <c r="B160" s="38"/>
      <c r="C160" s="296" t="s">
        <v>91</v>
      </c>
      <c r="D160" s="65"/>
      <c r="E160" s="65"/>
      <c r="F160" s="65"/>
      <c r="G160" s="65"/>
      <c r="H160" s="65"/>
    </row>
    <row r="161" spans="1:8" ht="7.5" customHeight="1">
      <c r="A161" s="114"/>
      <c r="B161" s="38"/>
      <c r="C161" s="296"/>
      <c r="D161" s="65"/>
      <c r="E161" s="65"/>
      <c r="F161" s="65"/>
      <c r="G161" s="65"/>
      <c r="H161" s="65"/>
    </row>
    <row r="162" spans="2:7" ht="13.5" customHeight="1">
      <c r="B162" s="38"/>
      <c r="D162" s="337" t="s">
        <v>960</v>
      </c>
      <c r="F162" s="313">
        <v>0</v>
      </c>
      <c r="G162" s="57"/>
    </row>
    <row r="163" spans="2:6" ht="13.5" customHeight="1">
      <c r="B163" s="38"/>
      <c r="D163" s="337" t="s">
        <v>781</v>
      </c>
      <c r="F163" s="314">
        <v>0</v>
      </c>
    </row>
    <row r="164" spans="2:6" ht="13.5" customHeight="1">
      <c r="B164" s="38"/>
      <c r="D164" s="337" t="s">
        <v>782</v>
      </c>
      <c r="F164" s="314">
        <v>0</v>
      </c>
    </row>
    <row r="165" spans="2:6" ht="13.5" customHeight="1">
      <c r="B165" s="38"/>
      <c r="D165" s="337" t="s">
        <v>783</v>
      </c>
      <c r="F165" s="314">
        <v>0</v>
      </c>
    </row>
    <row r="166" spans="2:6" ht="13.5" customHeight="1">
      <c r="B166" s="38"/>
      <c r="D166" s="337" t="s">
        <v>338</v>
      </c>
      <c r="F166" s="315">
        <v>0</v>
      </c>
    </row>
    <row r="167" spans="2:14" ht="12.75">
      <c r="B167" s="38"/>
      <c r="D167" s="47"/>
      <c r="F167" s="52"/>
      <c r="G167" s="52"/>
      <c r="H167" s="52"/>
      <c r="I167" s="52"/>
      <c r="J167" s="52"/>
      <c r="K167" s="52"/>
      <c r="L167" s="52"/>
      <c r="M167" s="52"/>
      <c r="N167" s="52"/>
    </row>
    <row r="168" spans="1:3" ht="12.75">
      <c r="A168" s="47" t="s">
        <v>969</v>
      </c>
      <c r="B168" s="38">
        <v>4</v>
      </c>
      <c r="C168" s="35" t="s">
        <v>800</v>
      </c>
    </row>
    <row r="169" spans="1:3" ht="12.75">
      <c r="A169" s="114"/>
      <c r="B169" s="38"/>
      <c r="C169" s="38" t="s">
        <v>581</v>
      </c>
    </row>
    <row r="170" spans="1:3" ht="12.75">
      <c r="A170" s="114"/>
      <c r="B170" s="38"/>
      <c r="C170" s="38" t="s">
        <v>582</v>
      </c>
    </row>
    <row r="171" spans="1:3" ht="12.75">
      <c r="A171" s="114"/>
      <c r="B171" s="38"/>
      <c r="C171" s="38" t="s">
        <v>583</v>
      </c>
    </row>
    <row r="172" spans="1:14" ht="12.75">
      <c r="A172" s="114"/>
      <c r="B172" s="38"/>
      <c r="F172" s="235">
        <f>General1</f>
        <v>2005</v>
      </c>
      <c r="G172" s="54"/>
      <c r="H172" s="55">
        <f>F172+1</f>
        <v>2006</v>
      </c>
      <c r="I172" s="54"/>
      <c r="J172" s="55">
        <f>H172+1</f>
        <v>2007</v>
      </c>
      <c r="K172" s="54"/>
      <c r="L172" s="55">
        <f>J172+1</f>
        <v>2008</v>
      </c>
      <c r="M172" s="54"/>
      <c r="N172" s="55">
        <f>L172+1</f>
        <v>2009</v>
      </c>
    </row>
    <row r="173" spans="1:14" ht="12.75">
      <c r="A173" s="114"/>
      <c r="B173" s="38"/>
      <c r="D173" s="338" t="s">
        <v>800</v>
      </c>
      <c r="F173" s="127">
        <v>0</v>
      </c>
      <c r="G173" s="57"/>
      <c r="H173" s="126">
        <f>ROUND(F173*(1+$F$96),0)</f>
        <v>0</v>
      </c>
      <c r="I173" s="57"/>
      <c r="J173" s="126">
        <f>ROUND(H173*(1+$F$96),0)</f>
        <v>0</v>
      </c>
      <c r="K173" s="57"/>
      <c r="L173" s="126">
        <f>ROUND(J173*(1+$F$96),0)</f>
        <v>0</v>
      </c>
      <c r="M173" s="57"/>
      <c r="N173" s="126">
        <f>ROUND(L173*(1+$F$96),0)</f>
        <v>0</v>
      </c>
    </row>
    <row r="174" spans="1:4" ht="12.75">
      <c r="A174" s="47" t="s">
        <v>969</v>
      </c>
      <c r="B174" s="38" t="s">
        <v>585</v>
      </c>
      <c r="C174" s="36" t="s">
        <v>584</v>
      </c>
      <c r="D174" s="47"/>
    </row>
    <row r="175" spans="1:4" ht="12.75">
      <c r="A175" s="114"/>
      <c r="B175" s="38"/>
      <c r="C175" s="38" t="s">
        <v>610</v>
      </c>
      <c r="D175" s="47"/>
    </row>
    <row r="176" spans="1:4" ht="12.75">
      <c r="A176" s="114"/>
      <c r="B176" s="38"/>
      <c r="C176" s="38" t="s">
        <v>586</v>
      </c>
      <c r="D176" s="47"/>
    </row>
    <row r="177" spans="1:4" ht="12.75">
      <c r="A177" s="114"/>
      <c r="B177" s="38"/>
      <c r="C177" s="38" t="s">
        <v>387</v>
      </c>
      <c r="D177" s="47"/>
    </row>
    <row r="178" spans="1:4" ht="12.75">
      <c r="A178" s="114"/>
      <c r="B178" s="38"/>
      <c r="C178" s="38" t="s">
        <v>92</v>
      </c>
      <c r="D178" s="47"/>
    </row>
    <row r="179" spans="1:4" ht="12.75">
      <c r="A179" s="114"/>
      <c r="B179" s="38"/>
      <c r="C179" s="38" t="s">
        <v>726</v>
      </c>
      <c r="D179" s="47"/>
    </row>
    <row r="180" spans="1:4" ht="12.75">
      <c r="A180" s="114"/>
      <c r="B180" s="38"/>
      <c r="C180" s="38" t="s">
        <v>727</v>
      </c>
      <c r="D180" s="47"/>
    </row>
    <row r="181" spans="1:4" ht="12.75">
      <c r="A181" s="114"/>
      <c r="B181" s="38"/>
      <c r="C181" s="38" t="s">
        <v>388</v>
      </c>
      <c r="D181" s="47"/>
    </row>
    <row r="182" spans="1:4" ht="12.75">
      <c r="A182" s="114"/>
      <c r="B182" s="38"/>
      <c r="C182" s="98"/>
      <c r="D182" s="47"/>
    </row>
    <row r="183" spans="1:14" ht="12.75">
      <c r="A183" s="114"/>
      <c r="B183" s="38"/>
      <c r="D183" s="338" t="s">
        <v>584</v>
      </c>
      <c r="F183" s="127">
        <v>0</v>
      </c>
      <c r="G183" s="57"/>
      <c r="H183" s="126">
        <f>ROUND(F183*(1+$F$96),0)</f>
        <v>0</v>
      </c>
      <c r="I183" s="57"/>
      <c r="J183" s="126">
        <f>ROUND(H183*(1+$F$96),0)</f>
        <v>0</v>
      </c>
      <c r="K183" s="57"/>
      <c r="L183" s="126">
        <f>ROUND(J183*(1+$F$96),0)</f>
        <v>0</v>
      </c>
      <c r="M183" s="57"/>
      <c r="N183" s="126">
        <f>ROUND(L183*(1+$F$96),0)</f>
        <v>0</v>
      </c>
    </row>
    <row r="184" ht="12.75">
      <c r="B184" s="38"/>
    </row>
    <row r="185" spans="1:8" ht="12.75">
      <c r="A185" s="47" t="s">
        <v>969</v>
      </c>
      <c r="B185" s="38">
        <v>5</v>
      </c>
      <c r="C185" s="35" t="s">
        <v>801</v>
      </c>
      <c r="F185" s="42"/>
      <c r="H185" s="40"/>
    </row>
    <row r="186" spans="1:3" ht="12.75">
      <c r="A186" s="114"/>
      <c r="B186" s="38"/>
      <c r="C186" s="13" t="s">
        <v>728</v>
      </c>
    </row>
    <row r="187" spans="2:3" ht="12.75">
      <c r="B187" s="38"/>
      <c r="C187" s="13" t="s">
        <v>729</v>
      </c>
    </row>
    <row r="188" spans="2:3" ht="12.75">
      <c r="B188" s="38"/>
      <c r="C188" s="13" t="s">
        <v>683</v>
      </c>
    </row>
    <row r="189" spans="2:7" ht="12.75">
      <c r="B189" s="38"/>
      <c r="C189" s="13" t="s">
        <v>93</v>
      </c>
      <c r="E189" s="62"/>
      <c r="F189" s="61"/>
      <c r="G189" s="61"/>
    </row>
    <row r="190" spans="2:16" ht="12.75">
      <c r="B190" s="38"/>
      <c r="F190" s="56"/>
      <c r="G190" s="54"/>
      <c r="H190" s="56"/>
      <c r="I190" s="54"/>
      <c r="J190" s="56"/>
      <c r="K190" s="54"/>
      <c r="L190" s="56"/>
      <c r="M190" s="54"/>
      <c r="N190" s="56"/>
      <c r="O190" s="54"/>
      <c r="P190" s="182"/>
    </row>
    <row r="191" spans="2:16" ht="12.75">
      <c r="B191" s="38"/>
      <c r="D191" s="338" t="s">
        <v>730</v>
      </c>
      <c r="F191" s="313">
        <v>0</v>
      </c>
      <c r="G191" s="57"/>
      <c r="H191" s="322">
        <f>ROUND(F191*(1+$F$96),0)</f>
        <v>0</v>
      </c>
      <c r="I191" s="57"/>
      <c r="J191" s="322">
        <f>ROUND(H191*(1+$F$96),0)</f>
        <v>0</v>
      </c>
      <c r="K191" s="57"/>
      <c r="L191" s="322">
        <f>ROUND(J191*(1+$F$96),0)</f>
        <v>0</v>
      </c>
      <c r="M191" s="57"/>
      <c r="N191" s="322">
        <f>ROUND(L191*(1+$F$96),0)</f>
        <v>0</v>
      </c>
      <c r="O191" s="57"/>
      <c r="P191" s="102"/>
    </row>
    <row r="192" spans="2:16" ht="12.75">
      <c r="B192" s="38"/>
      <c r="D192" s="338" t="s">
        <v>682</v>
      </c>
      <c r="F192" s="314">
        <v>0</v>
      </c>
      <c r="G192" s="57"/>
      <c r="H192" s="323">
        <f>ROUND(F192*(1+$F$96),0)</f>
        <v>0</v>
      </c>
      <c r="I192" s="57"/>
      <c r="J192" s="323">
        <f>ROUND(H192*(1+$F$96),0)</f>
        <v>0</v>
      </c>
      <c r="K192" s="57"/>
      <c r="L192" s="323">
        <f>ROUND(J192*(1+$F$96),0)</f>
        <v>0</v>
      </c>
      <c r="M192" s="57"/>
      <c r="N192" s="323">
        <f>ROUND(L192*(1+$F$96),0)</f>
        <v>0</v>
      </c>
      <c r="O192" s="57"/>
      <c r="P192" s="102"/>
    </row>
    <row r="193" spans="2:16" ht="12.75">
      <c r="B193" s="38"/>
      <c r="D193" s="338" t="s">
        <v>801</v>
      </c>
      <c r="F193" s="314">
        <v>0</v>
      </c>
      <c r="G193" s="57"/>
      <c r="H193" s="323">
        <f>ROUND(F193*(1+$F$96),0)</f>
        <v>0</v>
      </c>
      <c r="I193" s="57"/>
      <c r="J193" s="323">
        <f>ROUND(H193*(1+$F$96),0)</f>
        <v>0</v>
      </c>
      <c r="K193" s="57"/>
      <c r="L193" s="323">
        <f>ROUND(J193*(1+$F$96),0)</f>
        <v>0</v>
      </c>
      <c r="M193" s="57"/>
      <c r="N193" s="323">
        <f>ROUND(L193*(1+$F$96),0)</f>
        <v>0</v>
      </c>
      <c r="O193" s="57"/>
      <c r="P193" s="102"/>
    </row>
    <row r="194" spans="2:16" ht="12.75">
      <c r="B194" s="38"/>
      <c r="D194" s="338" t="s">
        <v>801</v>
      </c>
      <c r="F194" s="314">
        <v>0</v>
      </c>
      <c r="G194" s="57"/>
      <c r="H194" s="323">
        <f>ROUND(F194*(1+$F$96),0)</f>
        <v>0</v>
      </c>
      <c r="I194" s="57"/>
      <c r="J194" s="323">
        <f>ROUND(H194*(1+$F$96),0)</f>
        <v>0</v>
      </c>
      <c r="K194" s="57"/>
      <c r="L194" s="323">
        <f>ROUND(J194*(1+$F$96),0)</f>
        <v>0</v>
      </c>
      <c r="M194" s="57"/>
      <c r="N194" s="323">
        <f>ROUND(L194*(1+$F$96),0)</f>
        <v>0</v>
      </c>
      <c r="O194" s="57"/>
      <c r="P194" s="102"/>
    </row>
    <row r="195" spans="2:16" ht="12.75">
      <c r="B195" s="38"/>
      <c r="D195" s="338" t="s">
        <v>801</v>
      </c>
      <c r="F195" s="315">
        <v>0</v>
      </c>
      <c r="G195" s="57"/>
      <c r="H195" s="324">
        <f>ROUND(F195*(1+$F$96),0)</f>
        <v>0</v>
      </c>
      <c r="I195" s="57"/>
      <c r="J195" s="324">
        <f>ROUND(H195*(1+$F$96),0)</f>
        <v>0</v>
      </c>
      <c r="K195" s="57"/>
      <c r="L195" s="324">
        <f>ROUND(J195*(1+$F$96),0)</f>
        <v>0</v>
      </c>
      <c r="M195" s="57"/>
      <c r="N195" s="324">
        <f>ROUND(L195*(1+$F$96),0)</f>
        <v>0</v>
      </c>
      <c r="O195" s="57"/>
      <c r="P195" s="102"/>
    </row>
    <row r="196" ht="12.75">
      <c r="B196" s="38"/>
    </row>
    <row r="197" spans="2:3" ht="12.75">
      <c r="B197" s="38"/>
      <c r="C197" s="38" t="s">
        <v>733</v>
      </c>
    </row>
    <row r="198" spans="2:3" ht="12.75">
      <c r="B198" s="38"/>
      <c r="C198" s="13" t="s">
        <v>734</v>
      </c>
    </row>
    <row r="199" spans="2:3" ht="12.75">
      <c r="B199" s="38"/>
      <c r="C199" s="13" t="s">
        <v>736</v>
      </c>
    </row>
    <row r="200" spans="2:3" ht="12.75">
      <c r="B200" s="38"/>
      <c r="C200" s="13" t="s">
        <v>94</v>
      </c>
    </row>
    <row r="201" spans="2:3" ht="12.75">
      <c r="B201" s="38"/>
      <c r="C201" s="13" t="s">
        <v>95</v>
      </c>
    </row>
    <row r="202" spans="2:3" ht="12.75">
      <c r="B202" s="38"/>
      <c r="C202" s="13" t="s">
        <v>735</v>
      </c>
    </row>
    <row r="203" spans="2:3" ht="12.75">
      <c r="B203" s="38"/>
      <c r="C203" s="13" t="s">
        <v>731</v>
      </c>
    </row>
    <row r="204" ht="13.5" customHeight="1">
      <c r="B204" s="38"/>
    </row>
    <row r="205" ht="12.75">
      <c r="B205" s="38"/>
    </row>
    <row r="206" ht="12.75">
      <c r="B206" s="38"/>
    </row>
    <row r="207" ht="12.75">
      <c r="B207" s="38"/>
    </row>
    <row r="208" spans="1:8" ht="12.75">
      <c r="A208" s="36" t="s">
        <v>732</v>
      </c>
      <c r="B208" s="36"/>
      <c r="H208" s="58"/>
    </row>
    <row r="209" spans="1:8" ht="12.75">
      <c r="A209" s="36"/>
      <c r="B209" s="36"/>
      <c r="H209" s="58"/>
    </row>
    <row r="210" spans="1:8" ht="12.75" customHeight="1">
      <c r="A210" s="36"/>
      <c r="B210" s="13" t="s">
        <v>737</v>
      </c>
      <c r="H210" s="58"/>
    </row>
    <row r="211" spans="1:8" ht="12.75" customHeight="1">
      <c r="A211" s="36"/>
      <c r="H211" s="58"/>
    </row>
    <row r="212" spans="1:8" ht="12.75" customHeight="1">
      <c r="A212" s="36"/>
      <c r="B212" s="36"/>
      <c r="C212" s="239" t="s">
        <v>96</v>
      </c>
      <c r="H212" s="58"/>
    </row>
    <row r="213" spans="1:8" ht="12.75" customHeight="1">
      <c r="A213" s="36"/>
      <c r="B213" s="36"/>
      <c r="C213" s="239"/>
      <c r="H213" s="58"/>
    </row>
    <row r="214" spans="1:8" ht="12.75" customHeight="1">
      <c r="A214" s="36"/>
      <c r="B214" s="36"/>
      <c r="C214" s="239" t="s">
        <v>587</v>
      </c>
      <c r="H214" s="58"/>
    </row>
    <row r="215" spans="1:8" ht="12.75" customHeight="1">
      <c r="A215" s="36"/>
      <c r="B215" s="36"/>
      <c r="C215" s="13" t="s">
        <v>600</v>
      </c>
      <c r="H215" s="58"/>
    </row>
    <row r="216" spans="1:8" ht="12.75" customHeight="1">
      <c r="A216" s="36"/>
      <c r="B216" s="36"/>
      <c r="C216" s="13" t="s">
        <v>97</v>
      </c>
      <c r="H216" s="58"/>
    </row>
    <row r="217" spans="1:8" ht="12.75" customHeight="1">
      <c r="A217" s="36"/>
      <c r="B217" s="36"/>
      <c r="C217" s="13" t="s">
        <v>739</v>
      </c>
      <c r="H217" s="58"/>
    </row>
    <row r="218" spans="1:8" ht="12.75" customHeight="1">
      <c r="A218" s="36"/>
      <c r="B218" s="36"/>
      <c r="C218" s="13" t="s">
        <v>740</v>
      </c>
      <c r="H218" s="58"/>
    </row>
    <row r="219" spans="1:8" ht="12.75" customHeight="1">
      <c r="A219" s="36"/>
      <c r="B219" s="36"/>
      <c r="C219" s="65" t="s">
        <v>260</v>
      </c>
      <c r="D219" s="65"/>
      <c r="E219" s="65"/>
      <c r="F219" s="65"/>
      <c r="G219" s="65"/>
      <c r="H219" s="110"/>
    </row>
    <row r="220" spans="1:8" ht="12.75" customHeight="1">
      <c r="A220" s="36"/>
      <c r="B220" s="36"/>
      <c r="C220" s="65" t="s">
        <v>98</v>
      </c>
      <c r="D220" s="65"/>
      <c r="E220" s="65"/>
      <c r="F220" s="65"/>
      <c r="G220" s="65"/>
      <c r="H220" s="110"/>
    </row>
    <row r="221" spans="1:8" ht="12.75" customHeight="1">
      <c r="A221" s="36"/>
      <c r="B221" s="36"/>
      <c r="C221" s="65"/>
      <c r="D221" s="65"/>
      <c r="E221" s="65"/>
      <c r="F221" s="65"/>
      <c r="G221" s="65"/>
      <c r="H221" s="110"/>
    </row>
    <row r="222" spans="1:8" ht="12.75" customHeight="1">
      <c r="A222" s="36"/>
      <c r="B222" s="36"/>
      <c r="C222" s="239" t="s">
        <v>601</v>
      </c>
      <c r="H222" s="58"/>
    </row>
    <row r="223" spans="1:8" ht="12.75" customHeight="1">
      <c r="A223" s="36"/>
      <c r="B223" s="36"/>
      <c r="C223" s="13" t="s">
        <v>602</v>
      </c>
      <c r="H223" s="58"/>
    </row>
    <row r="224" spans="1:8" ht="12.75" customHeight="1">
      <c r="A224" s="36"/>
      <c r="B224" s="36"/>
      <c r="C224" s="13" t="s">
        <v>99</v>
      </c>
      <c r="H224" s="58"/>
    </row>
    <row r="225" spans="1:8" ht="12.75" customHeight="1">
      <c r="A225" s="36"/>
      <c r="B225" s="36"/>
      <c r="C225" s="13" t="s">
        <v>100</v>
      </c>
      <c r="H225" s="58"/>
    </row>
    <row r="226" spans="1:8" ht="12.75" customHeight="1">
      <c r="A226" s="36"/>
      <c r="B226" s="36"/>
      <c r="C226" s="13" t="s">
        <v>261</v>
      </c>
      <c r="H226" s="58"/>
    </row>
    <row r="227" spans="1:8" ht="12.75" customHeight="1">
      <c r="A227" s="36"/>
      <c r="B227" s="36"/>
      <c r="C227" s="13" t="s">
        <v>101</v>
      </c>
      <c r="H227" s="58"/>
    </row>
    <row r="228" spans="1:8" ht="12.75" customHeight="1">
      <c r="A228" s="36"/>
      <c r="B228" s="36"/>
      <c r="C228" s="13" t="s">
        <v>262</v>
      </c>
      <c r="H228" s="58"/>
    </row>
    <row r="229" spans="1:8" ht="12.75" customHeight="1">
      <c r="A229" s="36"/>
      <c r="B229" s="36"/>
      <c r="H229" s="58"/>
    </row>
    <row r="230" spans="1:8" ht="12.75" customHeight="1">
      <c r="A230" s="36"/>
      <c r="B230" s="36"/>
      <c r="C230" s="239" t="s">
        <v>102</v>
      </c>
      <c r="H230" s="58"/>
    </row>
    <row r="231" spans="1:8" ht="12.75" customHeight="1">
      <c r="A231" s="36"/>
      <c r="B231" s="36"/>
      <c r="C231" s="13" t="s">
        <v>478</v>
      </c>
      <c r="H231" s="58"/>
    </row>
    <row r="232" spans="1:8" ht="12.75" customHeight="1">
      <c r="A232" s="36"/>
      <c r="B232" s="36"/>
      <c r="C232" s="13" t="s">
        <v>103</v>
      </c>
      <c r="H232" s="58"/>
    </row>
    <row r="233" spans="1:8" ht="12.75" customHeight="1">
      <c r="A233" s="36"/>
      <c r="B233" s="36"/>
      <c r="C233" s="13" t="s">
        <v>104</v>
      </c>
      <c r="H233" s="58"/>
    </row>
    <row r="234" spans="1:8" ht="12.75" customHeight="1">
      <c r="A234" s="36"/>
      <c r="B234" s="36"/>
      <c r="C234" s="13" t="s">
        <v>275</v>
      </c>
      <c r="H234" s="58"/>
    </row>
    <row r="235" spans="1:8" ht="12.75" customHeight="1">
      <c r="A235" s="36"/>
      <c r="B235" s="36"/>
      <c r="C235" s="13" t="s">
        <v>276</v>
      </c>
      <c r="H235" s="58"/>
    </row>
    <row r="236" spans="1:8" ht="12.75" customHeight="1">
      <c r="A236" s="36"/>
      <c r="B236" s="36"/>
      <c r="C236" s="13" t="s">
        <v>105</v>
      </c>
      <c r="H236" s="58"/>
    </row>
    <row r="237" spans="1:8" ht="12.75" customHeight="1">
      <c r="A237" s="36"/>
      <c r="B237" s="36"/>
      <c r="H237" s="58"/>
    </row>
    <row r="238" spans="1:8" ht="12.75" customHeight="1">
      <c r="A238" s="36"/>
      <c r="B238" s="36"/>
      <c r="C238" s="239" t="s">
        <v>106</v>
      </c>
      <c r="H238" s="58"/>
    </row>
    <row r="239" spans="1:8" ht="12.75" customHeight="1">
      <c r="A239" s="36"/>
      <c r="B239" s="36"/>
      <c r="C239" s="13" t="s">
        <v>479</v>
      </c>
      <c r="H239" s="58"/>
    </row>
    <row r="240" spans="1:8" ht="12.75" customHeight="1">
      <c r="A240" s="36"/>
      <c r="B240" s="36"/>
      <c r="C240" s="13" t="s">
        <v>480</v>
      </c>
      <c r="H240" s="58"/>
    </row>
    <row r="241" spans="1:8" ht="12.75">
      <c r="A241" s="38"/>
      <c r="B241" s="38"/>
      <c r="C241" s="76"/>
      <c r="H241" s="58"/>
    </row>
    <row r="242" spans="1:8" ht="12.75">
      <c r="A242" s="36" t="s">
        <v>738</v>
      </c>
      <c r="B242" s="239"/>
      <c r="C242" s="239"/>
      <c r="H242" s="58"/>
    </row>
    <row r="243" spans="2:8" ht="12.75">
      <c r="B243" s="38"/>
      <c r="H243" s="58"/>
    </row>
    <row r="244" spans="1:8" ht="12.75">
      <c r="A244" s="82"/>
      <c r="B244" s="38"/>
      <c r="C244" s="35"/>
      <c r="D244" s="35" t="s">
        <v>107</v>
      </c>
      <c r="H244" s="58"/>
    </row>
    <row r="245" spans="2:8" ht="12.75">
      <c r="B245" s="38"/>
      <c r="C245" s="35"/>
      <c r="D245" s="35"/>
      <c r="H245" s="58"/>
    </row>
    <row r="246" spans="1:6" ht="12.75">
      <c r="A246" s="13"/>
      <c r="D246" s="13" t="s">
        <v>481</v>
      </c>
      <c r="F246" s="58"/>
    </row>
    <row r="247" spans="2:6" ht="12.75">
      <c r="B247" s="38"/>
      <c r="D247" s="13" t="s">
        <v>482</v>
      </c>
      <c r="F247" s="58"/>
    </row>
    <row r="248" spans="2:6" ht="12.75">
      <c r="B248" s="38"/>
      <c r="D248" s="13" t="s">
        <v>108</v>
      </c>
      <c r="F248" s="58"/>
    </row>
    <row r="249" spans="2:6" ht="12.75">
      <c r="B249" s="38"/>
      <c r="D249" s="13" t="s">
        <v>109</v>
      </c>
      <c r="F249" s="58"/>
    </row>
    <row r="250" spans="2:6" ht="12.75">
      <c r="B250" s="38"/>
      <c r="D250" s="13" t="s">
        <v>483</v>
      </c>
      <c r="F250" s="58"/>
    </row>
    <row r="251" spans="2:6" ht="5.25" customHeight="1">
      <c r="B251" s="38"/>
      <c r="F251" s="58"/>
    </row>
    <row r="252" spans="1:16" ht="12.75">
      <c r="A252" s="47" t="s">
        <v>877</v>
      </c>
      <c r="B252" s="38">
        <v>1</v>
      </c>
      <c r="C252" s="35"/>
      <c r="D252" s="35" t="s">
        <v>805</v>
      </c>
      <c r="F252" s="52"/>
      <c r="G252" s="52"/>
      <c r="H252" s="52"/>
      <c r="I252" s="52"/>
      <c r="J252" s="52"/>
      <c r="K252" s="52"/>
      <c r="L252" s="52"/>
      <c r="M252" s="52"/>
      <c r="N252" s="52"/>
      <c r="O252" s="52"/>
      <c r="P252" s="186"/>
    </row>
    <row r="253" spans="2:16" ht="6.75" customHeight="1">
      <c r="B253" s="38"/>
      <c r="C253" s="59"/>
      <c r="D253" s="59"/>
      <c r="F253" s="52"/>
      <c r="G253" s="52"/>
      <c r="H253" s="52"/>
      <c r="I253" s="52"/>
      <c r="J253" s="52"/>
      <c r="K253" s="52"/>
      <c r="L253" s="52"/>
      <c r="M253" s="52"/>
      <c r="N253" s="52"/>
      <c r="O253" s="52"/>
      <c r="P253" s="186"/>
    </row>
    <row r="254" spans="2:16" ht="12.75">
      <c r="B254" s="38"/>
      <c r="D254" s="13" t="s">
        <v>484</v>
      </c>
      <c r="F254" s="52"/>
      <c r="G254" s="52"/>
      <c r="H254" s="52"/>
      <c r="I254" s="52"/>
      <c r="J254" s="52"/>
      <c r="K254" s="52"/>
      <c r="L254" s="52"/>
      <c r="M254" s="52"/>
      <c r="N254" s="52"/>
      <c r="O254" s="52"/>
      <c r="P254" s="186"/>
    </row>
    <row r="255" spans="2:16" ht="12.75">
      <c r="B255" s="38"/>
      <c r="D255" s="13" t="s">
        <v>110</v>
      </c>
      <c r="F255" s="52"/>
      <c r="G255" s="52"/>
      <c r="H255" s="52"/>
      <c r="I255" s="52"/>
      <c r="J255" s="52"/>
      <c r="K255" s="52"/>
      <c r="L255" s="52"/>
      <c r="M255" s="52"/>
      <c r="N255" s="52"/>
      <c r="O255" s="52"/>
      <c r="P255" s="186"/>
    </row>
    <row r="256" spans="2:16" ht="12.75">
      <c r="B256" s="38"/>
      <c r="D256" s="13" t="s">
        <v>485</v>
      </c>
      <c r="F256" s="52"/>
      <c r="G256" s="52"/>
      <c r="H256" s="52"/>
      <c r="I256" s="52"/>
      <c r="J256" s="52"/>
      <c r="K256" s="52"/>
      <c r="L256" s="52"/>
      <c r="M256" s="52"/>
      <c r="N256" s="52"/>
      <c r="O256" s="52"/>
      <c r="P256" s="186"/>
    </row>
    <row r="257" spans="2:16" ht="12.75">
      <c r="B257" s="38"/>
      <c r="D257" s="13" t="s">
        <v>486</v>
      </c>
      <c r="F257" s="52"/>
      <c r="G257" s="52"/>
      <c r="H257" s="52"/>
      <c r="I257" s="52"/>
      <c r="J257" s="52"/>
      <c r="K257" s="52"/>
      <c r="L257" s="52"/>
      <c r="M257" s="52"/>
      <c r="N257" s="52"/>
      <c r="O257" s="52"/>
      <c r="P257" s="186"/>
    </row>
    <row r="258" spans="2:16" ht="12.75">
      <c r="B258" s="38"/>
      <c r="D258" s="13" t="s">
        <v>487</v>
      </c>
      <c r="F258" s="52"/>
      <c r="G258" s="52"/>
      <c r="H258" s="52"/>
      <c r="I258" s="52"/>
      <c r="J258" s="52"/>
      <c r="K258" s="52"/>
      <c r="L258" s="52"/>
      <c r="M258" s="52"/>
      <c r="N258" s="52"/>
      <c r="O258" s="52"/>
      <c r="P258" s="186"/>
    </row>
    <row r="259" spans="2:16" ht="12.75">
      <c r="B259" s="38"/>
      <c r="D259" s="13" t="s">
        <v>111</v>
      </c>
      <c r="F259" s="52"/>
      <c r="G259" s="52"/>
      <c r="H259" s="52"/>
      <c r="I259" s="52"/>
      <c r="J259" s="52"/>
      <c r="K259" s="52"/>
      <c r="L259" s="52"/>
      <c r="M259" s="52"/>
      <c r="N259" s="52"/>
      <c r="O259" s="52"/>
      <c r="P259" s="186"/>
    </row>
    <row r="260" spans="2:16" ht="12.75">
      <c r="B260" s="38"/>
      <c r="D260" s="13" t="s">
        <v>277</v>
      </c>
      <c r="F260" s="52"/>
      <c r="G260" s="52"/>
      <c r="H260" s="52"/>
      <c r="I260" s="52"/>
      <c r="J260" s="52"/>
      <c r="K260" s="52"/>
      <c r="L260" s="52"/>
      <c r="M260" s="52"/>
      <c r="N260" s="52"/>
      <c r="O260" s="52"/>
      <c r="P260" s="186"/>
    </row>
    <row r="261" spans="2:16" ht="12.75">
      <c r="B261" s="38"/>
      <c r="D261" s="13" t="s">
        <v>278</v>
      </c>
      <c r="F261" s="52"/>
      <c r="G261" s="52"/>
      <c r="H261" s="52"/>
      <c r="I261" s="52"/>
      <c r="J261" s="52"/>
      <c r="K261" s="52"/>
      <c r="L261" s="52"/>
      <c r="M261" s="52"/>
      <c r="N261" s="52"/>
      <c r="O261" s="52"/>
      <c r="P261" s="186"/>
    </row>
    <row r="262" spans="2:16" ht="12.75">
      <c r="B262" s="38"/>
      <c r="D262" s="199" t="s">
        <v>889</v>
      </c>
      <c r="F262" s="235">
        <f>General1</f>
        <v>2005</v>
      </c>
      <c r="G262" s="54"/>
      <c r="H262" s="53">
        <f>F262+1</f>
        <v>2006</v>
      </c>
      <c r="I262" s="54"/>
      <c r="J262" s="53">
        <f>H262+1</f>
        <v>2007</v>
      </c>
      <c r="K262" s="54"/>
      <c r="L262" s="53">
        <f>J262+1</f>
        <v>2008</v>
      </c>
      <c r="M262" s="54"/>
      <c r="N262" s="53">
        <f>L262+1</f>
        <v>2009</v>
      </c>
      <c r="P262" s="13"/>
    </row>
    <row r="263" spans="2:16" ht="6.75" customHeight="1">
      <c r="B263" s="38"/>
      <c r="D263" s="31"/>
      <c r="F263" s="56"/>
      <c r="G263" s="54"/>
      <c r="H263" s="56"/>
      <c r="I263" s="54"/>
      <c r="J263" s="56"/>
      <c r="K263" s="54"/>
      <c r="L263" s="56"/>
      <c r="M263" s="54"/>
      <c r="N263" s="56"/>
      <c r="P263" s="13"/>
    </row>
    <row r="264" spans="2:16" ht="12.75">
      <c r="B264" s="38"/>
      <c r="D264" s="258" t="s">
        <v>489</v>
      </c>
      <c r="F264" s="132">
        <v>0</v>
      </c>
      <c r="G264" s="30"/>
      <c r="H264" s="240">
        <f>F264</f>
        <v>0</v>
      </c>
      <c r="I264" s="30"/>
      <c r="J264" s="240">
        <f>H264</f>
        <v>0</v>
      </c>
      <c r="K264" s="30"/>
      <c r="L264" s="240">
        <f>J264</f>
        <v>0</v>
      </c>
      <c r="M264" s="30"/>
      <c r="N264" s="240">
        <f>L264</f>
        <v>0</v>
      </c>
      <c r="P264" s="13"/>
    </row>
    <row r="265" spans="2:16" ht="12.75">
      <c r="B265" s="38"/>
      <c r="D265" s="258" t="s">
        <v>490</v>
      </c>
      <c r="F265" s="132">
        <v>0</v>
      </c>
      <c r="G265" s="30"/>
      <c r="H265" s="240">
        <f aca="true" t="shared" si="0" ref="H265:H281">F265</f>
        <v>0</v>
      </c>
      <c r="I265" s="30"/>
      <c r="J265" s="240">
        <f aca="true" t="shared" si="1" ref="J265:J281">H265</f>
        <v>0</v>
      </c>
      <c r="K265" s="30"/>
      <c r="L265" s="240">
        <f aca="true" t="shared" si="2" ref="L265:L281">J265</f>
        <v>0</v>
      </c>
      <c r="M265" s="30"/>
      <c r="N265" s="240">
        <f aca="true" t="shared" si="3" ref="N265:N281">L265</f>
        <v>0</v>
      </c>
      <c r="P265" s="13"/>
    </row>
    <row r="266" spans="2:16" ht="12.75">
      <c r="B266" s="38"/>
      <c r="D266" s="258" t="s">
        <v>491</v>
      </c>
      <c r="F266" s="132">
        <v>0</v>
      </c>
      <c r="G266" s="30"/>
      <c r="H266" s="240">
        <f t="shared" si="0"/>
        <v>0</v>
      </c>
      <c r="I266" s="30"/>
      <c r="J266" s="240">
        <f t="shared" si="1"/>
        <v>0</v>
      </c>
      <c r="K266" s="30"/>
      <c r="L266" s="240">
        <f t="shared" si="2"/>
        <v>0</v>
      </c>
      <c r="M266" s="30"/>
      <c r="N266" s="240">
        <f t="shared" si="3"/>
        <v>0</v>
      </c>
      <c r="P266" s="13"/>
    </row>
    <row r="267" spans="2:16" ht="12.75">
      <c r="B267" s="38"/>
      <c r="D267" s="258" t="s">
        <v>492</v>
      </c>
      <c r="F267" s="132">
        <v>0</v>
      </c>
      <c r="G267" s="30"/>
      <c r="H267" s="240">
        <f t="shared" si="0"/>
        <v>0</v>
      </c>
      <c r="I267" s="30"/>
      <c r="J267" s="240">
        <f t="shared" si="1"/>
        <v>0</v>
      </c>
      <c r="K267" s="30"/>
      <c r="L267" s="240">
        <f t="shared" si="2"/>
        <v>0</v>
      </c>
      <c r="M267" s="30"/>
      <c r="N267" s="240">
        <f t="shared" si="3"/>
        <v>0</v>
      </c>
      <c r="P267" s="13"/>
    </row>
    <row r="268" spans="2:16" ht="12.75">
      <c r="B268" s="38"/>
      <c r="D268" s="258" t="s">
        <v>493</v>
      </c>
      <c r="F268" s="132">
        <v>0</v>
      </c>
      <c r="G268" s="30"/>
      <c r="H268" s="240">
        <f t="shared" si="0"/>
        <v>0</v>
      </c>
      <c r="I268" s="30"/>
      <c r="J268" s="240">
        <f t="shared" si="1"/>
        <v>0</v>
      </c>
      <c r="K268" s="30"/>
      <c r="L268" s="240">
        <f t="shared" si="2"/>
        <v>0</v>
      </c>
      <c r="M268" s="30"/>
      <c r="N268" s="240">
        <f t="shared" si="3"/>
        <v>0</v>
      </c>
      <c r="P268" s="13"/>
    </row>
    <row r="269" spans="2:16" ht="12.75">
      <c r="B269" s="38"/>
      <c r="D269" s="258" t="s">
        <v>494</v>
      </c>
      <c r="F269" s="132">
        <v>0</v>
      </c>
      <c r="G269" s="30"/>
      <c r="H269" s="240">
        <f t="shared" si="0"/>
        <v>0</v>
      </c>
      <c r="I269" s="30"/>
      <c r="J269" s="240">
        <f t="shared" si="1"/>
        <v>0</v>
      </c>
      <c r="K269" s="30"/>
      <c r="L269" s="240">
        <f t="shared" si="2"/>
        <v>0</v>
      </c>
      <c r="M269" s="30"/>
      <c r="N269" s="240">
        <f t="shared" si="3"/>
        <v>0</v>
      </c>
      <c r="P269" s="13"/>
    </row>
    <row r="270" spans="2:16" ht="12.75">
      <c r="B270" s="38"/>
      <c r="D270" s="258" t="s">
        <v>495</v>
      </c>
      <c r="F270" s="132">
        <v>0</v>
      </c>
      <c r="G270" s="30"/>
      <c r="H270" s="240">
        <f t="shared" si="0"/>
        <v>0</v>
      </c>
      <c r="I270" s="30"/>
      <c r="J270" s="240">
        <f t="shared" si="1"/>
        <v>0</v>
      </c>
      <c r="K270" s="30"/>
      <c r="L270" s="240">
        <f t="shared" si="2"/>
        <v>0</v>
      </c>
      <c r="M270" s="30"/>
      <c r="N270" s="240">
        <f t="shared" si="3"/>
        <v>0</v>
      </c>
      <c r="P270" s="13"/>
    </row>
    <row r="271" spans="2:16" ht="12.75">
      <c r="B271" s="38"/>
      <c r="D271" s="258" t="s">
        <v>496</v>
      </c>
      <c r="F271" s="132">
        <v>0</v>
      </c>
      <c r="G271" s="30"/>
      <c r="H271" s="240">
        <f t="shared" si="0"/>
        <v>0</v>
      </c>
      <c r="I271" s="30"/>
      <c r="J271" s="240">
        <f t="shared" si="1"/>
        <v>0</v>
      </c>
      <c r="K271" s="30"/>
      <c r="L271" s="240">
        <f t="shared" si="2"/>
        <v>0</v>
      </c>
      <c r="M271" s="30"/>
      <c r="N271" s="240">
        <f t="shared" si="3"/>
        <v>0</v>
      </c>
      <c r="P271" s="13"/>
    </row>
    <row r="272" spans="2:16" ht="12.75">
      <c r="B272" s="38"/>
      <c r="D272" s="258" t="s">
        <v>497</v>
      </c>
      <c r="F272" s="132">
        <v>0</v>
      </c>
      <c r="G272" s="30"/>
      <c r="H272" s="240">
        <f t="shared" si="0"/>
        <v>0</v>
      </c>
      <c r="I272" s="30"/>
      <c r="J272" s="240">
        <f t="shared" si="1"/>
        <v>0</v>
      </c>
      <c r="K272" s="30"/>
      <c r="L272" s="240">
        <f t="shared" si="2"/>
        <v>0</v>
      </c>
      <c r="M272" s="30"/>
      <c r="N272" s="240">
        <f t="shared" si="3"/>
        <v>0</v>
      </c>
      <c r="P272" s="13"/>
    </row>
    <row r="273" spans="2:16" ht="12.75">
      <c r="B273" s="38"/>
      <c r="D273" s="258" t="s">
        <v>498</v>
      </c>
      <c r="F273" s="132">
        <v>0</v>
      </c>
      <c r="G273" s="30"/>
      <c r="H273" s="240">
        <f t="shared" si="0"/>
        <v>0</v>
      </c>
      <c r="I273" s="30"/>
      <c r="J273" s="240">
        <f t="shared" si="1"/>
        <v>0</v>
      </c>
      <c r="K273" s="30"/>
      <c r="L273" s="240">
        <f t="shared" si="2"/>
        <v>0</v>
      </c>
      <c r="M273" s="30"/>
      <c r="N273" s="240">
        <f t="shared" si="3"/>
        <v>0</v>
      </c>
      <c r="P273" s="13"/>
    </row>
    <row r="274" spans="2:16" ht="12.75">
      <c r="B274" s="38"/>
      <c r="D274" s="258" t="s">
        <v>499</v>
      </c>
      <c r="F274" s="132">
        <v>0</v>
      </c>
      <c r="G274" s="30"/>
      <c r="H274" s="240">
        <f t="shared" si="0"/>
        <v>0</v>
      </c>
      <c r="I274" s="30"/>
      <c r="J274" s="240">
        <f t="shared" si="1"/>
        <v>0</v>
      </c>
      <c r="K274" s="30"/>
      <c r="L274" s="240">
        <f t="shared" si="2"/>
        <v>0</v>
      </c>
      <c r="M274" s="30"/>
      <c r="N274" s="240">
        <f t="shared" si="3"/>
        <v>0</v>
      </c>
      <c r="P274" s="13"/>
    </row>
    <row r="275" spans="2:16" ht="12.75">
      <c r="B275" s="38"/>
      <c r="D275" s="258" t="s">
        <v>500</v>
      </c>
      <c r="F275" s="132">
        <v>0</v>
      </c>
      <c r="G275" s="30"/>
      <c r="H275" s="240">
        <f t="shared" si="0"/>
        <v>0</v>
      </c>
      <c r="I275" s="30"/>
      <c r="J275" s="240">
        <f t="shared" si="1"/>
        <v>0</v>
      </c>
      <c r="K275" s="30"/>
      <c r="L275" s="240">
        <f t="shared" si="2"/>
        <v>0</v>
      </c>
      <c r="M275" s="30"/>
      <c r="N275" s="240">
        <f t="shared" si="3"/>
        <v>0</v>
      </c>
      <c r="P275" s="13"/>
    </row>
    <row r="276" spans="2:16" ht="12.75">
      <c r="B276" s="38"/>
      <c r="D276" s="258" t="s">
        <v>112</v>
      </c>
      <c r="F276" s="132">
        <v>0</v>
      </c>
      <c r="G276" s="30"/>
      <c r="H276" s="240">
        <f t="shared" si="0"/>
        <v>0</v>
      </c>
      <c r="I276" s="30"/>
      <c r="J276" s="240">
        <f t="shared" si="1"/>
        <v>0</v>
      </c>
      <c r="K276" s="30"/>
      <c r="L276" s="240">
        <f t="shared" si="2"/>
        <v>0</v>
      </c>
      <c r="M276" s="30"/>
      <c r="N276" s="240">
        <f t="shared" si="3"/>
        <v>0</v>
      </c>
      <c r="P276" s="13"/>
    </row>
    <row r="277" spans="2:16" ht="12.75">
      <c r="B277" s="38"/>
      <c r="D277" s="258" t="s">
        <v>113</v>
      </c>
      <c r="F277" s="132">
        <v>0</v>
      </c>
      <c r="G277" s="30"/>
      <c r="H277" s="240">
        <f t="shared" si="0"/>
        <v>0</v>
      </c>
      <c r="I277" s="30"/>
      <c r="J277" s="240">
        <f t="shared" si="1"/>
        <v>0</v>
      </c>
      <c r="K277" s="30"/>
      <c r="L277" s="240">
        <f t="shared" si="2"/>
        <v>0</v>
      </c>
      <c r="M277" s="30"/>
      <c r="N277" s="240">
        <f t="shared" si="3"/>
        <v>0</v>
      </c>
      <c r="P277" s="13"/>
    </row>
    <row r="278" spans="2:16" ht="12.75">
      <c r="B278" s="38"/>
      <c r="D278" s="258" t="s">
        <v>114</v>
      </c>
      <c r="F278" s="132">
        <v>0</v>
      </c>
      <c r="G278" s="30"/>
      <c r="H278" s="240">
        <f t="shared" si="0"/>
        <v>0</v>
      </c>
      <c r="I278" s="30"/>
      <c r="J278" s="240">
        <f t="shared" si="1"/>
        <v>0</v>
      </c>
      <c r="K278" s="30"/>
      <c r="L278" s="240">
        <f t="shared" si="2"/>
        <v>0</v>
      </c>
      <c r="M278" s="30"/>
      <c r="N278" s="240">
        <f t="shared" si="3"/>
        <v>0</v>
      </c>
      <c r="P278" s="13"/>
    </row>
    <row r="279" spans="2:16" ht="12.75">
      <c r="B279" s="38"/>
      <c r="D279" s="258" t="s">
        <v>501</v>
      </c>
      <c r="F279" s="132">
        <v>0</v>
      </c>
      <c r="G279" s="30"/>
      <c r="H279" s="240">
        <f t="shared" si="0"/>
        <v>0</v>
      </c>
      <c r="I279" s="30"/>
      <c r="J279" s="240">
        <f t="shared" si="1"/>
        <v>0</v>
      </c>
      <c r="K279" s="30"/>
      <c r="L279" s="240">
        <f t="shared" si="2"/>
        <v>0</v>
      </c>
      <c r="M279" s="30"/>
      <c r="N279" s="240">
        <f t="shared" si="3"/>
        <v>0</v>
      </c>
      <c r="P279" s="13"/>
    </row>
    <row r="280" spans="2:16" ht="12.75">
      <c r="B280" s="38"/>
      <c r="D280" s="258" t="s">
        <v>502</v>
      </c>
      <c r="F280" s="132">
        <v>0</v>
      </c>
      <c r="G280" s="30"/>
      <c r="H280" s="240">
        <f t="shared" si="0"/>
        <v>0</v>
      </c>
      <c r="I280" s="30"/>
      <c r="J280" s="240">
        <f t="shared" si="1"/>
        <v>0</v>
      </c>
      <c r="K280" s="30"/>
      <c r="L280" s="240">
        <f t="shared" si="2"/>
        <v>0</v>
      </c>
      <c r="M280" s="30"/>
      <c r="N280" s="240">
        <f t="shared" si="3"/>
        <v>0</v>
      </c>
      <c r="P280" s="13"/>
    </row>
    <row r="281" spans="2:16" ht="12.75">
      <c r="B281" s="38"/>
      <c r="D281" s="258" t="s">
        <v>503</v>
      </c>
      <c r="F281" s="132">
        <v>0</v>
      </c>
      <c r="G281" s="30"/>
      <c r="H281" s="240">
        <f t="shared" si="0"/>
        <v>0</v>
      </c>
      <c r="I281" s="30"/>
      <c r="J281" s="240">
        <f t="shared" si="1"/>
        <v>0</v>
      </c>
      <c r="K281" s="30"/>
      <c r="L281" s="240">
        <f t="shared" si="2"/>
        <v>0</v>
      </c>
      <c r="M281" s="30"/>
      <c r="N281" s="240">
        <f t="shared" si="3"/>
        <v>0</v>
      </c>
      <c r="P281" s="13"/>
    </row>
    <row r="282" spans="2:16" ht="12.75">
      <c r="B282" s="38"/>
      <c r="C282" s="38"/>
      <c r="D282" s="38"/>
      <c r="E282" s="38"/>
      <c r="F282" s="38"/>
      <c r="G282" s="38"/>
      <c r="H282" s="38"/>
      <c r="I282" s="38"/>
      <c r="J282" s="38"/>
      <c r="K282" s="38"/>
      <c r="L282" s="38"/>
      <c r="M282" s="38"/>
      <c r="N282" s="38"/>
      <c r="O282" s="38"/>
      <c r="P282" s="183"/>
    </row>
    <row r="283" spans="1:16" ht="12.75">
      <c r="A283" s="47" t="s">
        <v>877</v>
      </c>
      <c r="B283" s="38">
        <v>2</v>
      </c>
      <c r="D283" s="35" t="s">
        <v>804</v>
      </c>
      <c r="F283" s="52"/>
      <c r="G283" s="52"/>
      <c r="H283" s="52"/>
      <c r="I283" s="52"/>
      <c r="J283" s="52"/>
      <c r="K283" s="52"/>
      <c r="L283" s="52"/>
      <c r="M283" s="52"/>
      <c r="N283" s="52"/>
      <c r="O283" s="52"/>
      <c r="P283" s="186"/>
    </row>
    <row r="284" spans="2:16" ht="6.75" customHeight="1">
      <c r="B284" s="38"/>
      <c r="D284" s="59"/>
      <c r="F284" s="52"/>
      <c r="G284" s="52"/>
      <c r="H284" s="52"/>
      <c r="I284" s="52"/>
      <c r="J284" s="52"/>
      <c r="K284" s="52"/>
      <c r="L284" s="52"/>
      <c r="M284" s="52"/>
      <c r="N284" s="52"/>
      <c r="O284" s="52"/>
      <c r="P284" s="186"/>
    </row>
    <row r="285" spans="2:16" ht="12.75">
      <c r="B285" s="38"/>
      <c r="D285" s="13" t="s">
        <v>484</v>
      </c>
      <c r="F285" s="52"/>
      <c r="G285" s="52"/>
      <c r="H285" s="52"/>
      <c r="I285" s="52"/>
      <c r="J285" s="52"/>
      <c r="K285" s="52"/>
      <c r="L285" s="52"/>
      <c r="M285" s="52"/>
      <c r="N285" s="52"/>
      <c r="O285" s="52"/>
      <c r="P285" s="186"/>
    </row>
    <row r="286" spans="2:16" ht="12.75">
      <c r="B286" s="38"/>
      <c r="D286" s="13" t="s">
        <v>279</v>
      </c>
      <c r="F286" s="52"/>
      <c r="G286" s="52"/>
      <c r="H286" s="52"/>
      <c r="I286" s="52"/>
      <c r="J286" s="52"/>
      <c r="K286" s="52"/>
      <c r="L286" s="52"/>
      <c r="M286" s="52"/>
      <c r="N286" s="52"/>
      <c r="O286" s="52"/>
      <c r="P286" s="186"/>
    </row>
    <row r="287" spans="2:16" ht="12.75">
      <c r="B287" s="38"/>
      <c r="D287" s="13" t="s">
        <v>510</v>
      </c>
      <c r="F287" s="52"/>
      <c r="G287" s="52"/>
      <c r="H287" s="52"/>
      <c r="I287" s="52"/>
      <c r="J287" s="52"/>
      <c r="K287" s="52"/>
      <c r="L287" s="52"/>
      <c r="M287" s="52"/>
      <c r="N287" s="52"/>
      <c r="O287" s="52"/>
      <c r="P287" s="186"/>
    </row>
    <row r="288" spans="2:16" ht="12.75">
      <c r="B288" s="38"/>
      <c r="D288" s="13" t="s">
        <v>511</v>
      </c>
      <c r="F288" s="52"/>
      <c r="G288" s="52"/>
      <c r="H288" s="52"/>
      <c r="I288" s="52"/>
      <c r="J288" s="52"/>
      <c r="K288" s="52"/>
      <c r="L288" s="52"/>
      <c r="M288" s="52"/>
      <c r="N288" s="52"/>
      <c r="O288" s="52"/>
      <c r="P288" s="186"/>
    </row>
    <row r="289" spans="2:16" ht="12.75">
      <c r="B289" s="38"/>
      <c r="D289" s="13" t="s">
        <v>115</v>
      </c>
      <c r="F289" s="52"/>
      <c r="G289" s="52"/>
      <c r="H289" s="52"/>
      <c r="I289" s="52"/>
      <c r="J289" s="52"/>
      <c r="K289" s="52"/>
      <c r="L289" s="52"/>
      <c r="M289" s="52"/>
      <c r="N289" s="52"/>
      <c r="O289" s="52"/>
      <c r="P289" s="186"/>
    </row>
    <row r="290" spans="2:16" ht="12.75">
      <c r="B290" s="38"/>
      <c r="D290" s="13" t="s">
        <v>741</v>
      </c>
      <c r="F290" s="52"/>
      <c r="G290" s="52"/>
      <c r="H290" s="52"/>
      <c r="I290" s="52"/>
      <c r="J290" s="52"/>
      <c r="K290" s="52"/>
      <c r="L290" s="52"/>
      <c r="M290" s="52"/>
      <c r="N290" s="52"/>
      <c r="O290" s="52"/>
      <c r="P290" s="186"/>
    </row>
    <row r="291" spans="2:16" ht="12.75">
      <c r="B291" s="38"/>
      <c r="D291" s="13" t="s">
        <v>743</v>
      </c>
      <c r="F291" s="52"/>
      <c r="G291" s="52"/>
      <c r="H291" s="52"/>
      <c r="I291" s="52"/>
      <c r="J291" s="52"/>
      <c r="K291" s="52"/>
      <c r="L291" s="52"/>
      <c r="M291" s="52"/>
      <c r="N291" s="52"/>
      <c r="O291" s="52"/>
      <c r="P291" s="186"/>
    </row>
    <row r="292" spans="2:16" ht="12.75">
      <c r="B292" s="38"/>
      <c r="D292" s="13" t="s">
        <v>742</v>
      </c>
      <c r="F292" s="52"/>
      <c r="G292" s="52"/>
      <c r="H292" s="52"/>
      <c r="I292" s="52"/>
      <c r="J292" s="52"/>
      <c r="K292" s="52"/>
      <c r="L292" s="52"/>
      <c r="M292" s="52"/>
      <c r="N292" s="52"/>
      <c r="O292" s="52"/>
      <c r="P292" s="186"/>
    </row>
    <row r="293" spans="2:16" ht="12.75">
      <c r="B293" s="38"/>
      <c r="D293" s="13" t="s">
        <v>744</v>
      </c>
      <c r="F293" s="52"/>
      <c r="G293" s="52"/>
      <c r="H293" s="52"/>
      <c r="I293" s="52"/>
      <c r="J293" s="52"/>
      <c r="K293" s="52"/>
      <c r="L293" s="52"/>
      <c r="M293" s="52"/>
      <c r="N293" s="52"/>
      <c r="O293" s="52"/>
      <c r="P293" s="186"/>
    </row>
    <row r="294" spans="2:16" ht="12.75">
      <c r="B294" s="38"/>
      <c r="D294" s="13" t="s">
        <v>745</v>
      </c>
      <c r="F294" s="52"/>
      <c r="G294" s="52"/>
      <c r="H294" s="52"/>
      <c r="I294" s="52"/>
      <c r="J294" s="52"/>
      <c r="K294" s="52"/>
      <c r="L294" s="52"/>
      <c r="M294" s="52"/>
      <c r="N294" s="52"/>
      <c r="O294" s="52"/>
      <c r="P294" s="186"/>
    </row>
    <row r="295" spans="2:16" ht="6.75" customHeight="1">
      <c r="B295" s="38"/>
      <c r="D295" s="31"/>
      <c r="F295" s="52"/>
      <c r="G295" s="52"/>
      <c r="H295" s="52"/>
      <c r="I295" s="52"/>
      <c r="J295" s="52"/>
      <c r="K295" s="52"/>
      <c r="L295" s="52"/>
      <c r="M295" s="52"/>
      <c r="N295" s="52"/>
      <c r="O295" s="52"/>
      <c r="P295" s="186"/>
    </row>
    <row r="296" spans="2:16" ht="12.75">
      <c r="B296" s="38"/>
      <c r="D296" s="199" t="s">
        <v>889</v>
      </c>
      <c r="F296" s="235">
        <f>General1</f>
        <v>2005</v>
      </c>
      <c r="G296" s="54"/>
      <c r="H296" s="53">
        <f>F296+1</f>
        <v>2006</v>
      </c>
      <c r="I296" s="54"/>
      <c r="J296" s="53">
        <f>H296+1</f>
        <v>2007</v>
      </c>
      <c r="K296" s="54"/>
      <c r="L296" s="53">
        <f>J296+1</f>
        <v>2008</v>
      </c>
      <c r="M296" s="54"/>
      <c r="N296" s="53">
        <f>L296+1</f>
        <v>2009</v>
      </c>
      <c r="P296" s="13"/>
    </row>
    <row r="297" spans="2:16" ht="6.75" customHeight="1">
      <c r="B297" s="38"/>
      <c r="D297" s="31"/>
      <c r="F297" s="56"/>
      <c r="G297" s="54"/>
      <c r="H297" s="56"/>
      <c r="I297" s="54"/>
      <c r="J297" s="56"/>
      <c r="K297" s="54"/>
      <c r="L297" s="56"/>
      <c r="M297" s="54"/>
      <c r="N297" s="56"/>
      <c r="P297" s="13"/>
    </row>
    <row r="298" spans="2:16" ht="12.75">
      <c r="B298" s="38"/>
      <c r="C298" s="38"/>
      <c r="D298" s="259" t="s">
        <v>504</v>
      </c>
      <c r="F298" s="132">
        <v>0</v>
      </c>
      <c r="G298" s="30"/>
      <c r="H298" s="240">
        <f>F298</f>
        <v>0</v>
      </c>
      <c r="I298" s="30"/>
      <c r="J298" s="240">
        <f>H298</f>
        <v>0</v>
      </c>
      <c r="K298" s="30"/>
      <c r="L298" s="240">
        <f>J298</f>
        <v>0</v>
      </c>
      <c r="M298" s="30"/>
      <c r="N298" s="240">
        <f>L298</f>
        <v>0</v>
      </c>
      <c r="P298" s="13"/>
    </row>
    <row r="299" spans="2:16" ht="12.75">
      <c r="B299" s="38"/>
      <c r="C299" s="38"/>
      <c r="D299" s="259" t="s">
        <v>505</v>
      </c>
      <c r="F299" s="132">
        <v>0</v>
      </c>
      <c r="G299" s="30"/>
      <c r="H299" s="240">
        <f aca="true" t="shared" si="4" ref="H299:H306">F299</f>
        <v>0</v>
      </c>
      <c r="I299" s="30"/>
      <c r="J299" s="240">
        <f aca="true" t="shared" si="5" ref="J299:J306">H299</f>
        <v>0</v>
      </c>
      <c r="K299" s="30"/>
      <c r="L299" s="240">
        <f aca="true" t="shared" si="6" ref="L299:L306">J299</f>
        <v>0</v>
      </c>
      <c r="M299" s="30"/>
      <c r="N299" s="240">
        <f aca="true" t="shared" si="7" ref="N299:N306">L299</f>
        <v>0</v>
      </c>
      <c r="P299" s="13"/>
    </row>
    <row r="300" spans="2:16" ht="12.75">
      <c r="B300" s="38"/>
      <c r="C300" s="38"/>
      <c r="D300" s="259" t="s">
        <v>506</v>
      </c>
      <c r="F300" s="132">
        <v>0</v>
      </c>
      <c r="G300" s="30"/>
      <c r="H300" s="240">
        <f t="shared" si="4"/>
        <v>0</v>
      </c>
      <c r="I300" s="30"/>
      <c r="J300" s="240">
        <f t="shared" si="5"/>
        <v>0</v>
      </c>
      <c r="K300" s="30"/>
      <c r="L300" s="240">
        <f t="shared" si="6"/>
        <v>0</v>
      </c>
      <c r="M300" s="30"/>
      <c r="N300" s="240">
        <f t="shared" si="7"/>
        <v>0</v>
      </c>
      <c r="P300" s="13"/>
    </row>
    <row r="301" spans="2:16" ht="12.75">
      <c r="B301" s="38"/>
      <c r="C301" s="38"/>
      <c r="D301" s="259" t="s">
        <v>507</v>
      </c>
      <c r="F301" s="132">
        <v>0</v>
      </c>
      <c r="G301" s="30"/>
      <c r="H301" s="240">
        <f t="shared" si="4"/>
        <v>0</v>
      </c>
      <c r="I301" s="30"/>
      <c r="J301" s="240">
        <f t="shared" si="5"/>
        <v>0</v>
      </c>
      <c r="K301" s="30"/>
      <c r="L301" s="240">
        <f t="shared" si="6"/>
        <v>0</v>
      </c>
      <c r="M301" s="30"/>
      <c r="N301" s="240">
        <f t="shared" si="7"/>
        <v>0</v>
      </c>
      <c r="P301" s="13"/>
    </row>
    <row r="302" spans="2:16" ht="12.75">
      <c r="B302" s="38"/>
      <c r="C302" s="38"/>
      <c r="D302" s="259" t="s">
        <v>508</v>
      </c>
      <c r="F302" s="132">
        <v>0</v>
      </c>
      <c r="G302" s="30"/>
      <c r="H302" s="240">
        <f t="shared" si="4"/>
        <v>0</v>
      </c>
      <c r="I302" s="30"/>
      <c r="J302" s="240">
        <f t="shared" si="5"/>
        <v>0</v>
      </c>
      <c r="K302" s="30"/>
      <c r="L302" s="240">
        <f t="shared" si="6"/>
        <v>0</v>
      </c>
      <c r="M302" s="30"/>
      <c r="N302" s="240">
        <f t="shared" si="7"/>
        <v>0</v>
      </c>
      <c r="P302" s="13"/>
    </row>
    <row r="303" spans="2:16" ht="12.75">
      <c r="B303" s="38"/>
      <c r="C303" s="38"/>
      <c r="D303" s="259" t="s">
        <v>509</v>
      </c>
      <c r="F303" s="132">
        <v>0</v>
      </c>
      <c r="G303" s="30"/>
      <c r="H303" s="240">
        <f t="shared" si="4"/>
        <v>0</v>
      </c>
      <c r="I303" s="30"/>
      <c r="J303" s="240">
        <f t="shared" si="5"/>
        <v>0</v>
      </c>
      <c r="K303" s="30"/>
      <c r="L303" s="240">
        <f t="shared" si="6"/>
        <v>0</v>
      </c>
      <c r="M303" s="30"/>
      <c r="N303" s="240">
        <f t="shared" si="7"/>
        <v>0</v>
      </c>
      <c r="P303" s="13"/>
    </row>
    <row r="304" spans="2:16" ht="12.75">
      <c r="B304" s="38"/>
      <c r="C304" s="38"/>
      <c r="D304" s="259" t="s">
        <v>915</v>
      </c>
      <c r="F304" s="132">
        <v>0</v>
      </c>
      <c r="G304" s="30"/>
      <c r="H304" s="240">
        <f t="shared" si="4"/>
        <v>0</v>
      </c>
      <c r="I304" s="30"/>
      <c r="J304" s="240">
        <f t="shared" si="5"/>
        <v>0</v>
      </c>
      <c r="K304" s="30"/>
      <c r="L304" s="240">
        <f t="shared" si="6"/>
        <v>0</v>
      </c>
      <c r="M304" s="30"/>
      <c r="N304" s="240">
        <f t="shared" si="7"/>
        <v>0</v>
      </c>
      <c r="P304" s="13"/>
    </row>
    <row r="305" spans="2:16" ht="12.75">
      <c r="B305" s="38"/>
      <c r="C305" s="38"/>
      <c r="D305" s="259" t="s">
        <v>916</v>
      </c>
      <c r="F305" s="132">
        <v>0</v>
      </c>
      <c r="G305" s="30"/>
      <c r="H305" s="240">
        <f t="shared" si="4"/>
        <v>0</v>
      </c>
      <c r="I305" s="30"/>
      <c r="J305" s="240">
        <f t="shared" si="5"/>
        <v>0</v>
      </c>
      <c r="K305" s="30"/>
      <c r="L305" s="240">
        <f t="shared" si="6"/>
        <v>0</v>
      </c>
      <c r="M305" s="30"/>
      <c r="N305" s="240">
        <f t="shared" si="7"/>
        <v>0</v>
      </c>
      <c r="P305" s="13"/>
    </row>
    <row r="306" spans="2:16" ht="12.75">
      <c r="B306" s="38"/>
      <c r="C306" s="38"/>
      <c r="D306" s="259" t="s">
        <v>917</v>
      </c>
      <c r="F306" s="132">
        <v>0</v>
      </c>
      <c r="G306" s="30"/>
      <c r="H306" s="240">
        <f t="shared" si="4"/>
        <v>0</v>
      </c>
      <c r="I306" s="30"/>
      <c r="J306" s="240">
        <f t="shared" si="5"/>
        <v>0</v>
      </c>
      <c r="K306" s="30"/>
      <c r="L306" s="240">
        <f t="shared" si="6"/>
        <v>0</v>
      </c>
      <c r="M306" s="30"/>
      <c r="N306" s="240">
        <f t="shared" si="7"/>
        <v>0</v>
      </c>
      <c r="P306" s="13"/>
    </row>
    <row r="307" spans="2:16" ht="7.5" customHeight="1">
      <c r="B307" s="38"/>
      <c r="C307" s="38"/>
      <c r="D307" s="38"/>
      <c r="E307" s="38"/>
      <c r="F307" s="38"/>
      <c r="G307" s="38"/>
      <c r="H307" s="38"/>
      <c r="I307" s="38"/>
      <c r="J307" s="38"/>
      <c r="K307" s="38"/>
      <c r="L307" s="38"/>
      <c r="M307" s="38"/>
      <c r="N307" s="38"/>
      <c r="O307" s="38"/>
      <c r="P307" s="183"/>
    </row>
    <row r="308" spans="1:16" ht="12.75">
      <c r="A308" s="47" t="s">
        <v>877</v>
      </c>
      <c r="B308" s="38">
        <v>3</v>
      </c>
      <c r="D308" s="35" t="s">
        <v>521</v>
      </c>
      <c r="F308" s="52"/>
      <c r="G308" s="52"/>
      <c r="H308" s="52"/>
      <c r="I308" s="52"/>
      <c r="J308" s="52"/>
      <c r="K308" s="52"/>
      <c r="L308" s="52"/>
      <c r="M308" s="52"/>
      <c r="N308" s="52"/>
      <c r="O308" s="52"/>
      <c r="P308" s="186"/>
    </row>
    <row r="309" spans="2:16" ht="6.75" customHeight="1">
      <c r="B309" s="38"/>
      <c r="D309" s="59"/>
      <c r="F309" s="52"/>
      <c r="G309" s="52"/>
      <c r="H309" s="52"/>
      <c r="I309" s="52"/>
      <c r="J309" s="52"/>
      <c r="K309" s="52"/>
      <c r="L309" s="52"/>
      <c r="M309" s="52"/>
      <c r="N309" s="52"/>
      <c r="O309" s="52"/>
      <c r="P309" s="186"/>
    </row>
    <row r="310" spans="2:16" ht="12.75">
      <c r="B310" s="38"/>
      <c r="D310" s="13" t="s">
        <v>522</v>
      </c>
      <c r="F310" s="52"/>
      <c r="G310" s="52"/>
      <c r="H310" s="52"/>
      <c r="I310" s="52"/>
      <c r="J310" s="52"/>
      <c r="K310" s="52"/>
      <c r="L310" s="52"/>
      <c r="M310" s="52"/>
      <c r="N310" s="52"/>
      <c r="O310" s="52"/>
      <c r="P310" s="186"/>
    </row>
    <row r="311" spans="2:16" ht="12.75">
      <c r="B311" s="38"/>
      <c r="D311" s="13" t="s">
        <v>523</v>
      </c>
      <c r="F311" s="52"/>
      <c r="G311" s="52"/>
      <c r="H311" s="52"/>
      <c r="I311" s="52"/>
      <c r="J311" s="52"/>
      <c r="K311" s="52"/>
      <c r="L311" s="52"/>
      <c r="M311" s="52"/>
      <c r="N311" s="52"/>
      <c r="O311" s="52"/>
      <c r="P311" s="186"/>
    </row>
    <row r="312" spans="2:16" ht="12.75">
      <c r="B312" s="38"/>
      <c r="D312" s="13" t="s">
        <v>116</v>
      </c>
      <c r="F312" s="52"/>
      <c r="G312" s="52"/>
      <c r="H312" s="52"/>
      <c r="I312" s="52"/>
      <c r="J312" s="52"/>
      <c r="K312" s="52"/>
      <c r="L312" s="52"/>
      <c r="M312" s="52"/>
      <c r="N312" s="52"/>
      <c r="O312" s="52"/>
      <c r="P312" s="186"/>
    </row>
    <row r="313" spans="2:16" ht="12.75">
      <c r="B313" s="38"/>
      <c r="D313" s="13" t="s">
        <v>524</v>
      </c>
      <c r="F313" s="52"/>
      <c r="G313" s="52"/>
      <c r="H313" s="52"/>
      <c r="I313" s="52"/>
      <c r="J313" s="52"/>
      <c r="K313" s="52"/>
      <c r="L313" s="52"/>
      <c r="M313" s="52"/>
      <c r="N313" s="52"/>
      <c r="O313" s="52"/>
      <c r="P313" s="186"/>
    </row>
    <row r="314" spans="2:16" ht="12.75">
      <c r="B314" s="38"/>
      <c r="D314" s="13" t="s">
        <v>525</v>
      </c>
      <c r="F314" s="52"/>
      <c r="G314" s="52"/>
      <c r="H314" s="52"/>
      <c r="I314" s="52"/>
      <c r="J314" s="52"/>
      <c r="K314" s="52"/>
      <c r="L314" s="52"/>
      <c r="M314" s="52"/>
      <c r="N314" s="52"/>
      <c r="O314" s="52"/>
      <c r="P314" s="186"/>
    </row>
    <row r="315" spans="2:16" ht="12.75">
      <c r="B315" s="38"/>
      <c r="D315" s="13" t="s">
        <v>117</v>
      </c>
      <c r="F315" s="52"/>
      <c r="G315" s="52"/>
      <c r="H315" s="52"/>
      <c r="I315" s="52"/>
      <c r="J315" s="52"/>
      <c r="K315" s="52"/>
      <c r="L315" s="52"/>
      <c r="M315" s="52"/>
      <c r="N315" s="52"/>
      <c r="O315" s="52"/>
      <c r="P315" s="186"/>
    </row>
    <row r="316" spans="2:16" ht="12.75">
      <c r="B316" s="38"/>
      <c r="D316" s="13" t="s">
        <v>597</v>
      </c>
      <c r="F316" s="52"/>
      <c r="G316" s="52"/>
      <c r="H316" s="52"/>
      <c r="I316" s="52"/>
      <c r="J316" s="52"/>
      <c r="K316" s="52"/>
      <c r="L316" s="52"/>
      <c r="M316" s="52"/>
      <c r="N316" s="52"/>
      <c r="O316" s="52"/>
      <c r="P316" s="186"/>
    </row>
    <row r="317" spans="2:16" ht="12.75">
      <c r="B317" s="38"/>
      <c r="D317" s="13" t="s">
        <v>344</v>
      </c>
      <c r="F317" s="52"/>
      <c r="G317" s="52"/>
      <c r="H317" s="52"/>
      <c r="I317" s="52"/>
      <c r="J317" s="52"/>
      <c r="K317" s="52"/>
      <c r="L317" s="52"/>
      <c r="M317" s="52"/>
      <c r="N317" s="52"/>
      <c r="O317" s="52"/>
      <c r="P317" s="186"/>
    </row>
    <row r="318" spans="2:16" ht="12.75">
      <c r="B318" s="38"/>
      <c r="D318" s="13" t="s">
        <v>280</v>
      </c>
      <c r="F318" s="52"/>
      <c r="G318" s="52"/>
      <c r="H318" s="52"/>
      <c r="I318" s="52"/>
      <c r="J318" s="52"/>
      <c r="K318" s="52"/>
      <c r="L318" s="52"/>
      <c r="M318" s="52"/>
      <c r="N318" s="52"/>
      <c r="O318" s="52"/>
      <c r="P318" s="186"/>
    </row>
    <row r="319" spans="2:16" ht="6.75" customHeight="1">
      <c r="B319" s="38"/>
      <c r="D319" s="31"/>
      <c r="F319" s="52"/>
      <c r="G319" s="52"/>
      <c r="H319" s="52"/>
      <c r="I319" s="52"/>
      <c r="J319" s="52"/>
      <c r="K319" s="52"/>
      <c r="L319" s="52"/>
      <c r="M319" s="52"/>
      <c r="N319" s="52"/>
      <c r="O319" s="52"/>
      <c r="P319" s="186"/>
    </row>
    <row r="320" spans="2:16" ht="12.75">
      <c r="B320" s="38"/>
      <c r="D320" s="199" t="s">
        <v>889</v>
      </c>
      <c r="F320" s="235">
        <f>General1</f>
        <v>2005</v>
      </c>
      <c r="G320" s="54"/>
      <c r="H320" s="53">
        <f>F320+1</f>
        <v>2006</v>
      </c>
      <c r="I320" s="54"/>
      <c r="J320" s="53">
        <f>H320+1</f>
        <v>2007</v>
      </c>
      <c r="K320" s="54"/>
      <c r="L320" s="53">
        <f>J320+1</f>
        <v>2008</v>
      </c>
      <c r="M320" s="54"/>
      <c r="N320" s="53">
        <f>L320+1</f>
        <v>2009</v>
      </c>
      <c r="P320" s="13"/>
    </row>
    <row r="321" spans="2:16" ht="6.75" customHeight="1">
      <c r="B321" s="38"/>
      <c r="D321" s="31"/>
      <c r="F321" s="56"/>
      <c r="G321" s="54"/>
      <c r="H321" s="56"/>
      <c r="I321" s="54"/>
      <c r="J321" s="56"/>
      <c r="K321" s="54"/>
      <c r="L321" s="56"/>
      <c r="M321" s="54"/>
      <c r="N321" s="56"/>
      <c r="P321" s="13"/>
    </row>
    <row r="322" spans="2:16" ht="12.75">
      <c r="B322" s="38"/>
      <c r="C322" s="38"/>
      <c r="D322" s="259" t="s">
        <v>526</v>
      </c>
      <c r="F322" s="132">
        <v>0</v>
      </c>
      <c r="G322" s="30"/>
      <c r="H322" s="240">
        <f aca="true" t="shared" si="8" ref="H322:H328">F322</f>
        <v>0</v>
      </c>
      <c r="I322" s="30"/>
      <c r="J322" s="240">
        <f aca="true" t="shared" si="9" ref="J322:J328">H322</f>
        <v>0</v>
      </c>
      <c r="K322" s="30"/>
      <c r="L322" s="240">
        <f aca="true" t="shared" si="10" ref="L322:L328">J322</f>
        <v>0</v>
      </c>
      <c r="M322" s="30"/>
      <c r="N322" s="240">
        <f aca="true" t="shared" si="11" ref="N322:N328">L322</f>
        <v>0</v>
      </c>
      <c r="P322" s="13"/>
    </row>
    <row r="323" spans="2:16" ht="12.75">
      <c r="B323" s="38"/>
      <c r="C323" s="38"/>
      <c r="D323" s="259" t="s">
        <v>529</v>
      </c>
      <c r="F323" s="132">
        <v>0</v>
      </c>
      <c r="G323" s="30"/>
      <c r="H323" s="240">
        <f t="shared" si="8"/>
        <v>0</v>
      </c>
      <c r="I323" s="30"/>
      <c r="J323" s="240">
        <f t="shared" si="9"/>
        <v>0</v>
      </c>
      <c r="K323" s="30"/>
      <c r="L323" s="240">
        <f t="shared" si="10"/>
        <v>0</v>
      </c>
      <c r="M323" s="30"/>
      <c r="N323" s="240">
        <f t="shared" si="11"/>
        <v>0</v>
      </c>
      <c r="P323" s="13"/>
    </row>
    <row r="324" spans="2:16" ht="12.75">
      <c r="B324" s="38"/>
      <c r="C324" s="38"/>
      <c r="D324" s="259" t="s">
        <v>530</v>
      </c>
      <c r="F324" s="132">
        <v>0</v>
      </c>
      <c r="G324" s="30"/>
      <c r="H324" s="240">
        <f t="shared" si="8"/>
        <v>0</v>
      </c>
      <c r="I324" s="30"/>
      <c r="J324" s="240">
        <f t="shared" si="9"/>
        <v>0</v>
      </c>
      <c r="K324" s="30"/>
      <c r="L324" s="240">
        <f t="shared" si="10"/>
        <v>0</v>
      </c>
      <c r="M324" s="30"/>
      <c r="N324" s="240">
        <f t="shared" si="11"/>
        <v>0</v>
      </c>
      <c r="P324" s="13"/>
    </row>
    <row r="325" spans="2:16" ht="12.75">
      <c r="B325" s="38"/>
      <c r="C325" s="38"/>
      <c r="D325" s="259" t="s">
        <v>345</v>
      </c>
      <c r="F325" s="132">
        <v>0</v>
      </c>
      <c r="G325" s="30"/>
      <c r="H325" s="240">
        <f t="shared" si="8"/>
        <v>0</v>
      </c>
      <c r="I325" s="30"/>
      <c r="J325" s="240">
        <f t="shared" si="9"/>
        <v>0</v>
      </c>
      <c r="K325" s="30"/>
      <c r="L325" s="240">
        <f t="shared" si="10"/>
        <v>0</v>
      </c>
      <c r="M325" s="30"/>
      <c r="N325" s="240">
        <f t="shared" si="11"/>
        <v>0</v>
      </c>
      <c r="P325" s="13"/>
    </row>
    <row r="326" spans="2:16" ht="12.75">
      <c r="B326" s="38"/>
      <c r="C326" s="38"/>
      <c r="D326" s="259" t="s">
        <v>346</v>
      </c>
      <c r="F326" s="132">
        <v>0</v>
      </c>
      <c r="G326" s="30"/>
      <c r="H326" s="240">
        <f t="shared" si="8"/>
        <v>0</v>
      </c>
      <c r="I326" s="30"/>
      <c r="J326" s="240">
        <f t="shared" si="9"/>
        <v>0</v>
      </c>
      <c r="K326" s="30"/>
      <c r="L326" s="240">
        <f t="shared" si="10"/>
        <v>0</v>
      </c>
      <c r="M326" s="30"/>
      <c r="N326" s="240">
        <f t="shared" si="11"/>
        <v>0</v>
      </c>
      <c r="P326" s="13"/>
    </row>
    <row r="327" spans="2:16" ht="12.75">
      <c r="B327" s="38"/>
      <c r="C327" s="38"/>
      <c r="D327" s="259" t="s">
        <v>527</v>
      </c>
      <c r="F327" s="132">
        <v>0</v>
      </c>
      <c r="G327" s="30"/>
      <c r="H327" s="240">
        <f t="shared" si="8"/>
        <v>0</v>
      </c>
      <c r="I327" s="30"/>
      <c r="J327" s="240">
        <f t="shared" si="9"/>
        <v>0</v>
      </c>
      <c r="K327" s="30"/>
      <c r="L327" s="240">
        <f t="shared" si="10"/>
        <v>0</v>
      </c>
      <c r="M327" s="30"/>
      <c r="N327" s="240">
        <f t="shared" si="11"/>
        <v>0</v>
      </c>
      <c r="P327" s="13"/>
    </row>
    <row r="328" spans="2:16" ht="12.75">
      <c r="B328" s="38"/>
      <c r="C328" s="38"/>
      <c r="D328" s="259" t="s">
        <v>528</v>
      </c>
      <c r="F328" s="132">
        <v>0</v>
      </c>
      <c r="G328" s="30"/>
      <c r="H328" s="240">
        <f t="shared" si="8"/>
        <v>0</v>
      </c>
      <c r="I328" s="30"/>
      <c r="J328" s="240">
        <f t="shared" si="9"/>
        <v>0</v>
      </c>
      <c r="K328" s="30"/>
      <c r="L328" s="240">
        <f t="shared" si="10"/>
        <v>0</v>
      </c>
      <c r="M328" s="30"/>
      <c r="N328" s="240">
        <f t="shared" si="11"/>
        <v>0</v>
      </c>
      <c r="P328" s="13"/>
    </row>
    <row r="329" spans="2:16" ht="12.75">
      <c r="B329" s="38"/>
      <c r="C329" s="38"/>
      <c r="D329" s="38"/>
      <c r="E329" s="38"/>
      <c r="F329" s="38"/>
      <c r="G329" s="38"/>
      <c r="H329" s="38"/>
      <c r="I329" s="38"/>
      <c r="J329" s="38"/>
      <c r="K329" s="38"/>
      <c r="L329" s="38"/>
      <c r="M329" s="38"/>
      <c r="N329" s="38"/>
      <c r="O329" s="38"/>
      <c r="P329" s="183"/>
    </row>
    <row r="330" spans="2:16" ht="12.75">
      <c r="B330" s="38"/>
      <c r="C330" s="38"/>
      <c r="D330" s="38"/>
      <c r="E330" s="38"/>
      <c r="F330" s="38"/>
      <c r="G330" s="38"/>
      <c r="H330" s="38"/>
      <c r="I330" s="38"/>
      <c r="J330" s="38"/>
      <c r="K330" s="38"/>
      <c r="L330" s="38"/>
      <c r="M330" s="38"/>
      <c r="N330" s="38"/>
      <c r="O330" s="38"/>
      <c r="P330" s="183"/>
    </row>
    <row r="331" spans="1:16" ht="12.75">
      <c r="A331" s="47" t="s">
        <v>877</v>
      </c>
      <c r="B331" s="38">
        <v>4</v>
      </c>
      <c r="D331" s="35" t="s">
        <v>918</v>
      </c>
      <c r="E331" s="31"/>
      <c r="F331" s="52"/>
      <c r="G331" s="52"/>
      <c r="H331" s="52"/>
      <c r="I331" s="52"/>
      <c r="J331" s="52"/>
      <c r="K331" s="52"/>
      <c r="L331" s="52"/>
      <c r="M331" s="52"/>
      <c r="N331" s="52"/>
      <c r="O331" s="52"/>
      <c r="P331" s="186"/>
    </row>
    <row r="332" spans="2:16" ht="6.75" customHeight="1">
      <c r="B332" s="38"/>
      <c r="D332" s="59"/>
      <c r="F332" s="52"/>
      <c r="G332" s="52"/>
      <c r="H332" s="52"/>
      <c r="I332" s="52"/>
      <c r="J332" s="52"/>
      <c r="K332" s="52"/>
      <c r="L332" s="52"/>
      <c r="M332" s="52"/>
      <c r="N332" s="52"/>
      <c r="O332" s="52"/>
      <c r="P332" s="186"/>
    </row>
    <row r="333" spans="1:16" ht="12.75">
      <c r="A333" s="13"/>
      <c r="D333" s="199" t="s">
        <v>889</v>
      </c>
      <c r="E333" s="60"/>
      <c r="F333" s="235">
        <f>General1</f>
        <v>2005</v>
      </c>
      <c r="G333" s="54"/>
      <c r="H333" s="53">
        <f>F333+1</f>
        <v>2006</v>
      </c>
      <c r="I333" s="54"/>
      <c r="J333" s="53">
        <f>H333+1</f>
        <v>2007</v>
      </c>
      <c r="K333" s="54"/>
      <c r="L333" s="53">
        <f>J333+1</f>
        <v>2008</v>
      </c>
      <c r="M333" s="54"/>
      <c r="N333" s="53">
        <f>L333+1</f>
        <v>2009</v>
      </c>
      <c r="O333" s="54"/>
      <c r="P333" s="182"/>
    </row>
    <row r="334" spans="2:16" ht="6.75" customHeight="1">
      <c r="B334" s="38"/>
      <c r="D334" s="31"/>
      <c r="E334" s="60"/>
      <c r="F334" s="56"/>
      <c r="G334" s="54"/>
      <c r="H334" s="56"/>
      <c r="I334" s="54"/>
      <c r="J334" s="56"/>
      <c r="K334" s="54"/>
      <c r="L334" s="56"/>
      <c r="M334" s="54"/>
      <c r="N334" s="247"/>
      <c r="O334" s="54"/>
      <c r="P334" s="182"/>
    </row>
    <row r="335" spans="2:16" ht="13.5" customHeight="1">
      <c r="B335" s="38"/>
      <c r="D335" s="248" t="s">
        <v>746</v>
      </c>
      <c r="E335" s="60"/>
      <c r="F335" s="56"/>
      <c r="G335" s="54"/>
      <c r="H335" s="56"/>
      <c r="I335" s="54"/>
      <c r="J335" s="56"/>
      <c r="K335" s="54"/>
      <c r="L335" s="56"/>
      <c r="M335" s="54"/>
      <c r="N335" s="247"/>
      <c r="O335" s="54"/>
      <c r="P335" s="182"/>
    </row>
    <row r="336" spans="2:16" ht="6.75" customHeight="1">
      <c r="B336" s="38"/>
      <c r="D336" s="31"/>
      <c r="E336" s="60"/>
      <c r="F336" s="56"/>
      <c r="G336" s="54"/>
      <c r="H336" s="56"/>
      <c r="I336" s="54"/>
      <c r="J336" s="56"/>
      <c r="K336" s="54"/>
      <c r="L336" s="56"/>
      <c r="M336" s="54"/>
      <c r="N336" s="247"/>
      <c r="O336" s="54"/>
      <c r="P336" s="182"/>
    </row>
    <row r="337" spans="2:16" ht="12.75">
      <c r="B337" s="38"/>
      <c r="D337" s="241" t="str">
        <f>D264</f>
        <v>EMT 1</v>
      </c>
      <c r="E337" s="60"/>
      <c r="F337" s="201">
        <v>0</v>
      </c>
      <c r="G337" s="244"/>
      <c r="H337" s="246">
        <f>ROUND(F337*(1+$F$102),2)</f>
        <v>0</v>
      </c>
      <c r="I337" s="244"/>
      <c r="J337" s="246">
        <f>ROUND(H337*(1+$F$102),2)</f>
        <v>0</v>
      </c>
      <c r="K337" s="244"/>
      <c r="L337" s="246">
        <f>ROUND(J337*(1+$F$102),2)</f>
        <v>0</v>
      </c>
      <c r="M337" s="244"/>
      <c r="N337" s="246">
        <f>ROUND(L337*(1+$F$102),2)</f>
        <v>0</v>
      </c>
      <c r="O337" s="30"/>
      <c r="P337" s="183"/>
    </row>
    <row r="338" spans="2:16" ht="12.75">
      <c r="B338" s="38"/>
      <c r="D338" s="241" t="str">
        <f aca="true" t="shared" si="12" ref="D338:D354">D265</f>
        <v>EMT 2</v>
      </c>
      <c r="E338" s="60"/>
      <c r="F338" s="202">
        <v>0</v>
      </c>
      <c r="G338" s="244"/>
      <c r="H338" s="245">
        <f>ROUND(F338*(1+$F$102),2)</f>
        <v>0</v>
      </c>
      <c r="I338" s="244"/>
      <c r="J338" s="245">
        <f>ROUND(H338*(1+$F$102),2)</f>
        <v>0</v>
      </c>
      <c r="K338" s="244"/>
      <c r="L338" s="245">
        <f>ROUND(J338*(1+$F$102),2)</f>
        <v>0</v>
      </c>
      <c r="M338" s="244"/>
      <c r="N338" s="245">
        <f>ROUND(L338*(1+$F$102),2)</f>
        <v>0</v>
      </c>
      <c r="O338" s="30"/>
      <c r="P338" s="183"/>
    </row>
    <row r="339" spans="2:16" ht="12.75">
      <c r="B339" s="38"/>
      <c r="D339" s="241" t="str">
        <f t="shared" si="12"/>
        <v>EMT 3</v>
      </c>
      <c r="E339" s="60"/>
      <c r="F339" s="202">
        <v>0</v>
      </c>
      <c r="G339" s="244"/>
      <c r="H339" s="245">
        <f>ROUND(F339*(1+$F$102),2)</f>
        <v>0</v>
      </c>
      <c r="I339" s="244"/>
      <c r="J339" s="245">
        <f>ROUND(H339*(1+$F$102),2)</f>
        <v>0</v>
      </c>
      <c r="K339" s="244"/>
      <c r="L339" s="245">
        <f>ROUND(J339*(1+$F$102),2)</f>
        <v>0</v>
      </c>
      <c r="M339" s="244"/>
      <c r="N339" s="245">
        <f>ROUND(L339*(1+$F$102),2)</f>
        <v>0</v>
      </c>
      <c r="O339" s="30"/>
      <c r="P339" s="183"/>
    </row>
    <row r="340" spans="2:16" ht="12.75">
      <c r="B340" s="38"/>
      <c r="D340" s="241" t="str">
        <f t="shared" si="12"/>
        <v>Intermediate 1</v>
      </c>
      <c r="E340" s="60"/>
      <c r="F340" s="202">
        <v>0</v>
      </c>
      <c r="G340" s="244"/>
      <c r="H340" s="245">
        <f>ROUND(F340*(1+$F$102),2)</f>
        <v>0</v>
      </c>
      <c r="I340" s="244"/>
      <c r="J340" s="245">
        <f>ROUND(H340*(1+$F$102),2)</f>
        <v>0</v>
      </c>
      <c r="K340" s="244"/>
      <c r="L340" s="245">
        <f>ROUND(J340*(1+$F$102),2)</f>
        <v>0</v>
      </c>
      <c r="M340" s="244"/>
      <c r="N340" s="245">
        <f>ROUND(L340*(1+$F$102),2)</f>
        <v>0</v>
      </c>
      <c r="O340" s="30"/>
      <c r="P340" s="183"/>
    </row>
    <row r="341" spans="2:16" ht="12.75">
      <c r="B341" s="38"/>
      <c r="D341" s="241" t="str">
        <f t="shared" si="12"/>
        <v>Intermediate 2</v>
      </c>
      <c r="E341" s="60"/>
      <c r="F341" s="202">
        <v>0</v>
      </c>
      <c r="G341" s="244"/>
      <c r="H341" s="245">
        <f aca="true" t="shared" si="13" ref="H341:N354">ROUND(F341*(1+$F$102),2)</f>
        <v>0</v>
      </c>
      <c r="I341" s="244"/>
      <c r="J341" s="245">
        <f t="shared" si="13"/>
        <v>0</v>
      </c>
      <c r="K341" s="244"/>
      <c r="L341" s="245">
        <f t="shared" si="13"/>
        <v>0</v>
      </c>
      <c r="M341" s="244"/>
      <c r="N341" s="245">
        <f t="shared" si="13"/>
        <v>0</v>
      </c>
      <c r="O341" s="30"/>
      <c r="P341" s="183"/>
    </row>
    <row r="342" spans="2:16" ht="12.75">
      <c r="B342" s="38"/>
      <c r="D342" s="241" t="str">
        <f t="shared" si="12"/>
        <v>Intermediate 3</v>
      </c>
      <c r="E342" s="60"/>
      <c r="F342" s="202">
        <v>0</v>
      </c>
      <c r="G342" s="244"/>
      <c r="H342" s="245">
        <f t="shared" si="13"/>
        <v>0</v>
      </c>
      <c r="I342" s="244"/>
      <c r="J342" s="245">
        <f t="shared" si="13"/>
        <v>0</v>
      </c>
      <c r="K342" s="244"/>
      <c r="L342" s="245">
        <f t="shared" si="13"/>
        <v>0</v>
      </c>
      <c r="M342" s="244"/>
      <c r="N342" s="245">
        <f t="shared" si="13"/>
        <v>0</v>
      </c>
      <c r="O342" s="30"/>
      <c r="P342" s="183"/>
    </row>
    <row r="343" spans="2:16" ht="12.75">
      <c r="B343" s="38"/>
      <c r="D343" s="241" t="str">
        <f t="shared" si="12"/>
        <v>Paramedic 1</v>
      </c>
      <c r="E343" s="60"/>
      <c r="F343" s="202">
        <v>0</v>
      </c>
      <c r="G343" s="244"/>
      <c r="H343" s="245">
        <f t="shared" si="13"/>
        <v>0</v>
      </c>
      <c r="I343" s="244"/>
      <c r="J343" s="245">
        <f t="shared" si="13"/>
        <v>0</v>
      </c>
      <c r="K343" s="244"/>
      <c r="L343" s="245">
        <f t="shared" si="13"/>
        <v>0</v>
      </c>
      <c r="M343" s="244"/>
      <c r="N343" s="245">
        <f t="shared" si="13"/>
        <v>0</v>
      </c>
      <c r="O343" s="30"/>
      <c r="P343" s="183"/>
    </row>
    <row r="344" spans="2:16" ht="12.75">
      <c r="B344" s="38"/>
      <c r="D344" s="241" t="str">
        <f t="shared" si="12"/>
        <v>Paramedic 2</v>
      </c>
      <c r="E344" s="60"/>
      <c r="F344" s="202">
        <v>0</v>
      </c>
      <c r="G344" s="244"/>
      <c r="H344" s="245">
        <f t="shared" si="13"/>
        <v>0</v>
      </c>
      <c r="I344" s="244"/>
      <c r="J344" s="245">
        <f t="shared" si="13"/>
        <v>0</v>
      </c>
      <c r="K344" s="244"/>
      <c r="L344" s="245">
        <f t="shared" si="13"/>
        <v>0</v>
      </c>
      <c r="M344" s="244"/>
      <c r="N344" s="245">
        <f t="shared" si="13"/>
        <v>0</v>
      </c>
      <c r="O344" s="30"/>
      <c r="P344" s="183"/>
    </row>
    <row r="345" spans="2:16" ht="12.75">
      <c r="B345" s="38"/>
      <c r="D345" s="241" t="str">
        <f t="shared" si="12"/>
        <v>Paramedic 3</v>
      </c>
      <c r="E345" s="60"/>
      <c r="F345" s="202">
        <v>0</v>
      </c>
      <c r="G345" s="244"/>
      <c r="H345" s="245">
        <f t="shared" si="13"/>
        <v>0</v>
      </c>
      <c r="I345" s="244"/>
      <c r="J345" s="245">
        <f t="shared" si="13"/>
        <v>0</v>
      </c>
      <c r="K345" s="244"/>
      <c r="L345" s="245">
        <f t="shared" si="13"/>
        <v>0</v>
      </c>
      <c r="M345" s="244"/>
      <c r="N345" s="245">
        <f t="shared" si="13"/>
        <v>0</v>
      </c>
      <c r="O345" s="30"/>
      <c r="P345" s="183"/>
    </row>
    <row r="346" spans="2:16" ht="12.75">
      <c r="B346" s="38"/>
      <c r="D346" s="241" t="str">
        <f t="shared" si="12"/>
        <v>Nurse 1</v>
      </c>
      <c r="E346" s="60"/>
      <c r="F346" s="202">
        <v>0</v>
      </c>
      <c r="G346" s="244"/>
      <c r="H346" s="245">
        <f t="shared" si="13"/>
        <v>0</v>
      </c>
      <c r="I346" s="244"/>
      <c r="J346" s="245">
        <f t="shared" si="13"/>
        <v>0</v>
      </c>
      <c r="K346" s="244"/>
      <c r="L346" s="245">
        <f t="shared" si="13"/>
        <v>0</v>
      </c>
      <c r="M346" s="244"/>
      <c r="N346" s="245">
        <f t="shared" si="13"/>
        <v>0</v>
      </c>
      <c r="O346" s="30"/>
      <c r="P346" s="183"/>
    </row>
    <row r="347" spans="2:16" ht="12.75">
      <c r="B347" s="38"/>
      <c r="D347" s="241" t="str">
        <f t="shared" si="12"/>
        <v>Nurse 2</v>
      </c>
      <c r="E347" s="60"/>
      <c r="F347" s="202">
        <v>0</v>
      </c>
      <c r="G347" s="244"/>
      <c r="H347" s="245">
        <f t="shared" si="13"/>
        <v>0</v>
      </c>
      <c r="I347" s="244"/>
      <c r="J347" s="245">
        <f t="shared" si="13"/>
        <v>0</v>
      </c>
      <c r="K347" s="244"/>
      <c r="L347" s="245">
        <f t="shared" si="13"/>
        <v>0</v>
      </c>
      <c r="M347" s="244"/>
      <c r="N347" s="245">
        <f t="shared" si="13"/>
        <v>0</v>
      </c>
      <c r="O347" s="30"/>
      <c r="P347" s="183"/>
    </row>
    <row r="348" spans="2:16" ht="12.75">
      <c r="B348" s="38"/>
      <c r="D348" s="241" t="str">
        <f t="shared" si="12"/>
        <v>Nurse 3</v>
      </c>
      <c r="E348" s="60"/>
      <c r="F348" s="202">
        <v>0</v>
      </c>
      <c r="G348" s="244"/>
      <c r="H348" s="245">
        <f t="shared" si="13"/>
        <v>0</v>
      </c>
      <c r="I348" s="244"/>
      <c r="J348" s="245">
        <f t="shared" si="13"/>
        <v>0</v>
      </c>
      <c r="K348" s="244"/>
      <c r="L348" s="245">
        <f t="shared" si="13"/>
        <v>0</v>
      </c>
      <c r="M348" s="244"/>
      <c r="N348" s="245">
        <f t="shared" si="13"/>
        <v>0</v>
      </c>
      <c r="O348" s="30"/>
      <c r="P348" s="183"/>
    </row>
    <row r="349" spans="2:16" ht="12.75">
      <c r="B349" s="38"/>
      <c r="D349" s="241" t="str">
        <f t="shared" si="12"/>
        <v>Call-Taker 1</v>
      </c>
      <c r="E349" s="60"/>
      <c r="F349" s="202">
        <v>0</v>
      </c>
      <c r="G349" s="244"/>
      <c r="H349" s="245">
        <f t="shared" si="13"/>
        <v>0</v>
      </c>
      <c r="I349" s="244"/>
      <c r="J349" s="245">
        <f t="shared" si="13"/>
        <v>0</v>
      </c>
      <c r="K349" s="244"/>
      <c r="L349" s="245">
        <f t="shared" si="13"/>
        <v>0</v>
      </c>
      <c r="M349" s="244"/>
      <c r="N349" s="245">
        <f t="shared" si="13"/>
        <v>0</v>
      </c>
      <c r="O349" s="30"/>
      <c r="P349" s="183"/>
    </row>
    <row r="350" spans="2:16" ht="12.75">
      <c r="B350" s="38"/>
      <c r="D350" s="241" t="str">
        <f t="shared" si="12"/>
        <v>Call-Taker 2</v>
      </c>
      <c r="E350" s="60"/>
      <c r="F350" s="202">
        <v>0</v>
      </c>
      <c r="G350" s="244"/>
      <c r="H350" s="245">
        <f t="shared" si="13"/>
        <v>0</v>
      </c>
      <c r="I350" s="244"/>
      <c r="J350" s="245">
        <f t="shared" si="13"/>
        <v>0</v>
      </c>
      <c r="K350" s="244"/>
      <c r="L350" s="245">
        <f t="shared" si="13"/>
        <v>0</v>
      </c>
      <c r="M350" s="244"/>
      <c r="N350" s="245">
        <f t="shared" si="13"/>
        <v>0</v>
      </c>
      <c r="O350" s="30"/>
      <c r="P350" s="183"/>
    </row>
    <row r="351" spans="2:16" ht="12.75">
      <c r="B351" s="38"/>
      <c r="D351" s="241" t="str">
        <f t="shared" si="12"/>
        <v>Call-Taker 3</v>
      </c>
      <c r="E351" s="60"/>
      <c r="F351" s="202">
        <v>0</v>
      </c>
      <c r="G351" s="244"/>
      <c r="H351" s="245">
        <f t="shared" si="13"/>
        <v>0</v>
      </c>
      <c r="I351" s="244"/>
      <c r="J351" s="245">
        <f t="shared" si="13"/>
        <v>0</v>
      </c>
      <c r="K351" s="244"/>
      <c r="L351" s="245">
        <f t="shared" si="13"/>
        <v>0</v>
      </c>
      <c r="M351" s="244"/>
      <c r="N351" s="245">
        <f t="shared" si="13"/>
        <v>0</v>
      </c>
      <c r="O351" s="30"/>
      <c r="P351" s="183"/>
    </row>
    <row r="352" spans="2:16" ht="12.75">
      <c r="B352" s="38"/>
      <c r="D352" s="241" t="str">
        <f t="shared" si="12"/>
        <v>Dispatcher 1</v>
      </c>
      <c r="E352" s="60"/>
      <c r="F352" s="202">
        <v>0</v>
      </c>
      <c r="G352" s="244"/>
      <c r="H352" s="245">
        <f t="shared" si="13"/>
        <v>0</v>
      </c>
      <c r="I352" s="244"/>
      <c r="J352" s="245">
        <f t="shared" si="13"/>
        <v>0</v>
      </c>
      <c r="K352" s="244"/>
      <c r="L352" s="245">
        <f t="shared" si="13"/>
        <v>0</v>
      </c>
      <c r="M352" s="244"/>
      <c r="N352" s="245">
        <f t="shared" si="13"/>
        <v>0</v>
      </c>
      <c r="O352" s="30"/>
      <c r="P352" s="183"/>
    </row>
    <row r="353" spans="2:16" ht="12.75">
      <c r="B353" s="38"/>
      <c r="D353" s="241" t="str">
        <f t="shared" si="12"/>
        <v>Dispatcher 2</v>
      </c>
      <c r="E353" s="60"/>
      <c r="F353" s="202">
        <v>0</v>
      </c>
      <c r="G353" s="244"/>
      <c r="H353" s="245">
        <f t="shared" si="13"/>
        <v>0</v>
      </c>
      <c r="I353" s="244"/>
      <c r="J353" s="245">
        <f t="shared" si="13"/>
        <v>0</v>
      </c>
      <c r="K353" s="244"/>
      <c r="L353" s="245">
        <f t="shared" si="13"/>
        <v>0</v>
      </c>
      <c r="M353" s="244"/>
      <c r="N353" s="245">
        <f t="shared" si="13"/>
        <v>0</v>
      </c>
      <c r="O353" s="30"/>
      <c r="P353" s="183"/>
    </row>
    <row r="354" spans="2:16" ht="12.75">
      <c r="B354" s="38"/>
      <c r="D354" s="241" t="str">
        <f t="shared" si="12"/>
        <v>Dispatcher 3</v>
      </c>
      <c r="E354" s="60"/>
      <c r="F354" s="202">
        <v>0</v>
      </c>
      <c r="G354" s="244"/>
      <c r="H354" s="245">
        <f t="shared" si="13"/>
        <v>0</v>
      </c>
      <c r="I354" s="244"/>
      <c r="J354" s="245">
        <f t="shared" si="13"/>
        <v>0</v>
      </c>
      <c r="K354" s="244"/>
      <c r="L354" s="245">
        <f t="shared" si="13"/>
        <v>0</v>
      </c>
      <c r="M354" s="244"/>
      <c r="N354" s="245">
        <f t="shared" si="13"/>
        <v>0</v>
      </c>
      <c r="O354" s="30"/>
      <c r="P354" s="183"/>
    </row>
    <row r="355" spans="2:16" ht="12.75">
      <c r="B355" s="38"/>
      <c r="D355" s="4"/>
      <c r="E355" s="60"/>
      <c r="F355" s="30"/>
      <c r="G355" s="30"/>
      <c r="H355" s="30"/>
      <c r="I355" s="30"/>
      <c r="J355" s="30"/>
      <c r="K355" s="30"/>
      <c r="L355" s="30"/>
      <c r="M355" s="30"/>
      <c r="N355" s="30"/>
      <c r="O355" s="30"/>
      <c r="P355" s="184"/>
    </row>
    <row r="356" spans="2:16" ht="13.5" customHeight="1">
      <c r="B356" s="38"/>
      <c r="D356" s="248" t="s">
        <v>347</v>
      </c>
      <c r="E356" s="60"/>
      <c r="F356" s="56"/>
      <c r="G356" s="54"/>
      <c r="H356" s="56"/>
      <c r="I356" s="54"/>
      <c r="J356" s="56"/>
      <c r="K356" s="54"/>
      <c r="L356" s="56"/>
      <c r="M356" s="54"/>
      <c r="N356" s="247"/>
      <c r="O356" s="54"/>
      <c r="P356" s="182"/>
    </row>
    <row r="357" spans="2:16" ht="6.75" customHeight="1">
      <c r="B357" s="38"/>
      <c r="D357" s="31"/>
      <c r="E357" s="60"/>
      <c r="F357" s="56"/>
      <c r="G357" s="54"/>
      <c r="H357" s="56"/>
      <c r="I357" s="54"/>
      <c r="J357" s="56"/>
      <c r="K357" s="54"/>
      <c r="L357" s="56"/>
      <c r="M357" s="54"/>
      <c r="N357" s="247"/>
      <c r="O357" s="54"/>
      <c r="P357" s="182"/>
    </row>
    <row r="358" spans="2:16" ht="12.75">
      <c r="B358" s="38"/>
      <c r="D358" s="241" t="str">
        <f>D298</f>
        <v>Mechanic 1</v>
      </c>
      <c r="E358" s="60"/>
      <c r="F358" s="201">
        <v>0</v>
      </c>
      <c r="G358" s="244"/>
      <c r="H358" s="246">
        <f>ROUND(F358*(1+$F$102),2)</f>
        <v>0</v>
      </c>
      <c r="I358" s="244"/>
      <c r="J358" s="246">
        <f>ROUND(H358*(1+$F$102),2)</f>
        <v>0</v>
      </c>
      <c r="K358" s="244"/>
      <c r="L358" s="246">
        <f>ROUND(J358*(1+$F$102),2)</f>
        <v>0</v>
      </c>
      <c r="M358" s="244"/>
      <c r="N358" s="246">
        <f>ROUND(L358*(1+$F$102),2)</f>
        <v>0</v>
      </c>
      <c r="O358" s="30"/>
      <c r="P358" s="183"/>
    </row>
    <row r="359" spans="2:16" ht="12.75">
      <c r="B359" s="38"/>
      <c r="D359" s="241" t="str">
        <f aca="true" t="shared" si="14" ref="D359:D366">D299</f>
        <v>Mechanic 2</v>
      </c>
      <c r="E359" s="60"/>
      <c r="F359" s="202">
        <v>0</v>
      </c>
      <c r="G359" s="244"/>
      <c r="H359" s="245">
        <f aca="true" t="shared" si="15" ref="H359:H366">ROUND(F359*(1+$F$102),2)</f>
        <v>0</v>
      </c>
      <c r="I359" s="244"/>
      <c r="J359" s="245">
        <f aca="true" t="shared" si="16" ref="J359:J366">ROUND(H359*(1+$F$102),2)</f>
        <v>0</v>
      </c>
      <c r="K359" s="244"/>
      <c r="L359" s="245">
        <f aca="true" t="shared" si="17" ref="L359:L366">ROUND(J359*(1+$F$102),2)</f>
        <v>0</v>
      </c>
      <c r="M359" s="244"/>
      <c r="N359" s="245">
        <f aca="true" t="shared" si="18" ref="N359:N366">ROUND(L359*(1+$F$102),2)</f>
        <v>0</v>
      </c>
      <c r="O359" s="30"/>
      <c r="P359" s="183"/>
    </row>
    <row r="360" spans="2:16" ht="12.75">
      <c r="B360" s="38"/>
      <c r="D360" s="241" t="str">
        <f t="shared" si="14"/>
        <v>Mechanic 3</v>
      </c>
      <c r="E360" s="60"/>
      <c r="F360" s="202">
        <v>0</v>
      </c>
      <c r="G360" s="244"/>
      <c r="H360" s="245">
        <f t="shared" si="15"/>
        <v>0</v>
      </c>
      <c r="I360" s="244"/>
      <c r="J360" s="245">
        <f t="shared" si="16"/>
        <v>0</v>
      </c>
      <c r="K360" s="244"/>
      <c r="L360" s="245">
        <f t="shared" si="17"/>
        <v>0</v>
      </c>
      <c r="M360" s="244"/>
      <c r="N360" s="245">
        <f t="shared" si="18"/>
        <v>0</v>
      </c>
      <c r="O360" s="30"/>
      <c r="P360" s="183"/>
    </row>
    <row r="361" spans="2:16" ht="12.75">
      <c r="B361" s="38"/>
      <c r="D361" s="241" t="str">
        <f t="shared" si="14"/>
        <v>Restocking Technician 1</v>
      </c>
      <c r="E361" s="60"/>
      <c r="F361" s="202">
        <v>0</v>
      </c>
      <c r="G361" s="244"/>
      <c r="H361" s="245">
        <f t="shared" si="15"/>
        <v>0</v>
      </c>
      <c r="I361" s="244"/>
      <c r="J361" s="245">
        <f t="shared" si="16"/>
        <v>0</v>
      </c>
      <c r="K361" s="244"/>
      <c r="L361" s="245">
        <f t="shared" si="17"/>
        <v>0</v>
      </c>
      <c r="M361" s="244"/>
      <c r="N361" s="245">
        <f t="shared" si="18"/>
        <v>0</v>
      </c>
      <c r="O361" s="30"/>
      <c r="P361" s="183"/>
    </row>
    <row r="362" spans="2:16" ht="12.75">
      <c r="B362" s="38"/>
      <c r="D362" s="241" t="str">
        <f t="shared" si="14"/>
        <v>Restocking Technician 2</v>
      </c>
      <c r="E362" s="60"/>
      <c r="F362" s="202">
        <v>0</v>
      </c>
      <c r="G362" s="244"/>
      <c r="H362" s="245">
        <f t="shared" si="15"/>
        <v>0</v>
      </c>
      <c r="I362" s="244"/>
      <c r="J362" s="245">
        <f t="shared" si="16"/>
        <v>0</v>
      </c>
      <c r="K362" s="244"/>
      <c r="L362" s="245">
        <f t="shared" si="17"/>
        <v>0</v>
      </c>
      <c r="M362" s="244"/>
      <c r="N362" s="245">
        <f t="shared" si="18"/>
        <v>0</v>
      </c>
      <c r="O362" s="30"/>
      <c r="P362" s="183"/>
    </row>
    <row r="363" spans="2:16" ht="12.75">
      <c r="B363" s="38"/>
      <c r="D363" s="241" t="str">
        <f t="shared" si="14"/>
        <v>Restocking Technician 3</v>
      </c>
      <c r="E363" s="60"/>
      <c r="F363" s="202">
        <v>0</v>
      </c>
      <c r="G363" s="244"/>
      <c r="H363" s="245">
        <f t="shared" si="15"/>
        <v>0</v>
      </c>
      <c r="I363" s="244"/>
      <c r="J363" s="245">
        <f t="shared" si="16"/>
        <v>0</v>
      </c>
      <c r="K363" s="244"/>
      <c r="L363" s="245">
        <f t="shared" si="17"/>
        <v>0</v>
      </c>
      <c r="M363" s="244"/>
      <c r="N363" s="245">
        <f t="shared" si="18"/>
        <v>0</v>
      </c>
      <c r="O363" s="30"/>
      <c r="P363" s="183"/>
    </row>
    <row r="364" spans="2:16" ht="12.75">
      <c r="B364" s="38"/>
      <c r="D364" s="241" t="str">
        <f t="shared" si="14"/>
        <v>Other Hourly Operations Support 1</v>
      </c>
      <c r="E364" s="60"/>
      <c r="F364" s="202">
        <v>0</v>
      </c>
      <c r="G364" s="244"/>
      <c r="H364" s="245">
        <f t="shared" si="15"/>
        <v>0</v>
      </c>
      <c r="I364" s="244"/>
      <c r="J364" s="245">
        <f t="shared" si="16"/>
        <v>0</v>
      </c>
      <c r="K364" s="244"/>
      <c r="L364" s="245">
        <f t="shared" si="17"/>
        <v>0</v>
      </c>
      <c r="M364" s="244"/>
      <c r="N364" s="245">
        <f t="shared" si="18"/>
        <v>0</v>
      </c>
      <c r="O364" s="30"/>
      <c r="P364" s="183"/>
    </row>
    <row r="365" spans="2:16" ht="12.75">
      <c r="B365" s="38"/>
      <c r="D365" s="241" t="str">
        <f t="shared" si="14"/>
        <v>Other Hourly Operations Support 2</v>
      </c>
      <c r="E365" s="60"/>
      <c r="F365" s="202">
        <v>0</v>
      </c>
      <c r="G365" s="244"/>
      <c r="H365" s="245">
        <f t="shared" si="15"/>
        <v>0</v>
      </c>
      <c r="I365" s="244"/>
      <c r="J365" s="245">
        <f t="shared" si="16"/>
        <v>0</v>
      </c>
      <c r="K365" s="244"/>
      <c r="L365" s="245">
        <f t="shared" si="17"/>
        <v>0</v>
      </c>
      <c r="M365" s="244"/>
      <c r="N365" s="245">
        <f t="shared" si="18"/>
        <v>0</v>
      </c>
      <c r="O365" s="30"/>
      <c r="P365" s="183"/>
    </row>
    <row r="366" spans="2:16" ht="12.75">
      <c r="B366" s="38"/>
      <c r="D366" s="241" t="str">
        <f t="shared" si="14"/>
        <v>Other Hourly Operations Support 3</v>
      </c>
      <c r="E366" s="60"/>
      <c r="F366" s="202">
        <v>0</v>
      </c>
      <c r="G366" s="244"/>
      <c r="H366" s="245">
        <f t="shared" si="15"/>
        <v>0</v>
      </c>
      <c r="I366" s="244"/>
      <c r="J366" s="245">
        <f t="shared" si="16"/>
        <v>0</v>
      </c>
      <c r="K366" s="244"/>
      <c r="L366" s="245">
        <f t="shared" si="17"/>
        <v>0</v>
      </c>
      <c r="M366" s="244"/>
      <c r="N366" s="245">
        <f t="shared" si="18"/>
        <v>0</v>
      </c>
      <c r="O366" s="30"/>
      <c r="P366" s="183"/>
    </row>
    <row r="367" spans="2:16" ht="12.75">
      <c r="B367" s="38"/>
      <c r="D367" s="4"/>
      <c r="E367" s="60"/>
      <c r="F367" s="30"/>
      <c r="G367" s="30"/>
      <c r="H367" s="30"/>
      <c r="I367" s="30"/>
      <c r="J367" s="30"/>
      <c r="K367" s="30"/>
      <c r="L367" s="30"/>
      <c r="M367" s="30"/>
      <c r="N367" s="30"/>
      <c r="O367" s="30"/>
      <c r="P367" s="184"/>
    </row>
    <row r="368" spans="2:16" ht="12.75">
      <c r="B368" s="38"/>
      <c r="D368" s="199" t="s">
        <v>889</v>
      </c>
      <c r="E368" s="60"/>
      <c r="F368" s="235">
        <f>General1</f>
        <v>2005</v>
      </c>
      <c r="G368" s="54"/>
      <c r="H368" s="53">
        <f>F368+1</f>
        <v>2006</v>
      </c>
      <c r="I368" s="54"/>
      <c r="J368" s="53">
        <f>H368+1</f>
        <v>2007</v>
      </c>
      <c r="K368" s="54"/>
      <c r="L368" s="53">
        <f>J368+1</f>
        <v>2008</v>
      </c>
      <c r="M368" s="54"/>
      <c r="N368" s="53">
        <f>L368+1</f>
        <v>2009</v>
      </c>
      <c r="O368" s="30"/>
      <c r="P368" s="184"/>
    </row>
    <row r="369" spans="2:16" ht="5.25" customHeight="1">
      <c r="B369" s="38"/>
      <c r="D369" s="300"/>
      <c r="E369" s="60"/>
      <c r="F369" s="263"/>
      <c r="G369" s="54"/>
      <c r="H369" s="56"/>
      <c r="I369" s="54"/>
      <c r="J369" s="56"/>
      <c r="K369" s="54"/>
      <c r="L369" s="56"/>
      <c r="M369" s="54"/>
      <c r="N369" s="56"/>
      <c r="O369" s="30"/>
      <c r="P369" s="184"/>
    </row>
    <row r="370" spans="2:16" ht="13.5" customHeight="1">
      <c r="B370" s="38"/>
      <c r="D370" s="248" t="s">
        <v>311</v>
      </c>
      <c r="E370" s="60"/>
      <c r="O370" s="54"/>
      <c r="P370" s="182"/>
    </row>
    <row r="371" spans="2:16" ht="13.5" customHeight="1">
      <c r="B371" s="38"/>
      <c r="D371" s="249" t="s">
        <v>310</v>
      </c>
      <c r="E371" s="60"/>
      <c r="F371" s="56"/>
      <c r="G371" s="54"/>
      <c r="H371" s="56"/>
      <c r="I371" s="54"/>
      <c r="J371" s="56"/>
      <c r="K371" s="54"/>
      <c r="L371" s="56"/>
      <c r="M371" s="54"/>
      <c r="N371" s="247"/>
      <c r="O371" s="54"/>
      <c r="P371" s="182"/>
    </row>
    <row r="372" spans="2:16" ht="6.75" customHeight="1">
      <c r="B372" s="38"/>
      <c r="D372" s="31"/>
      <c r="E372" s="60"/>
      <c r="F372" s="56"/>
      <c r="G372" s="54"/>
      <c r="H372" s="56"/>
      <c r="I372" s="54"/>
      <c r="J372" s="56"/>
      <c r="K372" s="54"/>
      <c r="L372" s="56"/>
      <c r="M372" s="54"/>
      <c r="N372" s="247"/>
      <c r="O372" s="54"/>
      <c r="P372" s="182"/>
    </row>
    <row r="373" spans="2:16" ht="12.75">
      <c r="B373" s="38"/>
      <c r="D373" s="241" t="str">
        <f>D322</f>
        <v>Operations Supervisor 1</v>
      </c>
      <c r="E373" s="60"/>
      <c r="F373" s="200">
        <v>0</v>
      </c>
      <c r="G373" s="91"/>
      <c r="H373" s="237">
        <f aca="true" t="shared" si="19" ref="H373:H379">ROUND(F373*(1+$F$102),0)</f>
        <v>0</v>
      </c>
      <c r="I373" s="91"/>
      <c r="J373" s="237">
        <f aca="true" t="shared" si="20" ref="J373:J379">ROUND(H373*(1+$F$102),0)</f>
        <v>0</v>
      </c>
      <c r="K373" s="91"/>
      <c r="L373" s="237">
        <f aca="true" t="shared" si="21" ref="L373:L379">ROUND(J373*(1+$F$102),0)</f>
        <v>0</v>
      </c>
      <c r="M373" s="91"/>
      <c r="N373" s="237">
        <f aca="true" t="shared" si="22" ref="N373:N379">ROUND(L373*(1+$F$102),0)</f>
        <v>0</v>
      </c>
      <c r="O373" s="30"/>
      <c r="P373" s="183"/>
    </row>
    <row r="374" spans="2:16" ht="12.75">
      <c r="B374" s="38"/>
      <c r="D374" s="241" t="str">
        <f aca="true" t="shared" si="23" ref="D374:D379">D323</f>
        <v>Operations Supervisor 2</v>
      </c>
      <c r="E374" s="60"/>
      <c r="F374" s="196">
        <v>0</v>
      </c>
      <c r="G374" s="89"/>
      <c r="H374" s="243">
        <f t="shared" si="19"/>
        <v>0</v>
      </c>
      <c r="I374" s="89"/>
      <c r="J374" s="243">
        <f t="shared" si="20"/>
        <v>0</v>
      </c>
      <c r="K374" s="89"/>
      <c r="L374" s="243">
        <f t="shared" si="21"/>
        <v>0</v>
      </c>
      <c r="M374" s="89"/>
      <c r="N374" s="243">
        <f t="shared" si="22"/>
        <v>0</v>
      </c>
      <c r="O374" s="30"/>
      <c r="P374" s="183"/>
    </row>
    <row r="375" spans="2:16" ht="12.75">
      <c r="B375" s="38"/>
      <c r="D375" s="241" t="str">
        <f t="shared" si="23"/>
        <v>Operations Supervisor 3</v>
      </c>
      <c r="E375" s="60"/>
      <c r="F375" s="196">
        <v>0</v>
      </c>
      <c r="G375" s="89"/>
      <c r="H375" s="243">
        <f t="shared" si="19"/>
        <v>0</v>
      </c>
      <c r="I375" s="89"/>
      <c r="J375" s="243">
        <f t="shared" si="20"/>
        <v>0</v>
      </c>
      <c r="K375" s="89"/>
      <c r="L375" s="243">
        <f t="shared" si="21"/>
        <v>0</v>
      </c>
      <c r="M375" s="89"/>
      <c r="N375" s="243">
        <f t="shared" si="22"/>
        <v>0</v>
      </c>
      <c r="O375" s="30"/>
      <c r="P375" s="183"/>
    </row>
    <row r="376" spans="2:16" ht="12.75">
      <c r="B376" s="38"/>
      <c r="D376" s="241" t="str">
        <f t="shared" si="23"/>
        <v>Medical Communications Center Supervisor 1</v>
      </c>
      <c r="E376" s="60"/>
      <c r="F376" s="196">
        <v>0</v>
      </c>
      <c r="G376" s="89"/>
      <c r="H376" s="243">
        <f t="shared" si="19"/>
        <v>0</v>
      </c>
      <c r="I376" s="89"/>
      <c r="J376" s="243">
        <f t="shared" si="20"/>
        <v>0</v>
      </c>
      <c r="K376" s="89"/>
      <c r="L376" s="243">
        <f t="shared" si="21"/>
        <v>0</v>
      </c>
      <c r="M376" s="89"/>
      <c r="N376" s="243">
        <f t="shared" si="22"/>
        <v>0</v>
      </c>
      <c r="O376" s="30"/>
      <c r="P376" s="183"/>
    </row>
    <row r="377" spans="2:16" ht="12.75">
      <c r="B377" s="38"/>
      <c r="D377" s="241" t="str">
        <f t="shared" si="23"/>
        <v>Medical Communications Center Supervisor 2</v>
      </c>
      <c r="E377" s="60"/>
      <c r="F377" s="196">
        <v>0</v>
      </c>
      <c r="G377" s="89"/>
      <c r="H377" s="243">
        <f t="shared" si="19"/>
        <v>0</v>
      </c>
      <c r="I377" s="89"/>
      <c r="J377" s="243">
        <f t="shared" si="20"/>
        <v>0</v>
      </c>
      <c r="K377" s="89"/>
      <c r="L377" s="243">
        <f t="shared" si="21"/>
        <v>0</v>
      </c>
      <c r="M377" s="89"/>
      <c r="N377" s="243">
        <f t="shared" si="22"/>
        <v>0</v>
      </c>
      <c r="O377" s="30"/>
      <c r="P377" s="183"/>
    </row>
    <row r="378" spans="2:16" ht="12.75">
      <c r="B378" s="38"/>
      <c r="D378" s="241" t="str">
        <f t="shared" si="23"/>
        <v>Fleet Maintenance Supervisor 1</v>
      </c>
      <c r="E378" s="60"/>
      <c r="F378" s="196">
        <v>0</v>
      </c>
      <c r="G378" s="89"/>
      <c r="H378" s="243">
        <f t="shared" si="19"/>
        <v>0</v>
      </c>
      <c r="I378" s="89"/>
      <c r="J378" s="243">
        <f t="shared" si="20"/>
        <v>0</v>
      </c>
      <c r="K378" s="89"/>
      <c r="L378" s="243">
        <f t="shared" si="21"/>
        <v>0</v>
      </c>
      <c r="M378" s="89"/>
      <c r="N378" s="243">
        <f t="shared" si="22"/>
        <v>0</v>
      </c>
      <c r="O378" s="30"/>
      <c r="P378" s="183"/>
    </row>
    <row r="379" spans="2:16" ht="12.75">
      <c r="B379" s="38"/>
      <c r="D379" s="241" t="str">
        <f t="shared" si="23"/>
        <v>Fleet Maintenance Supervisor 2</v>
      </c>
      <c r="E379" s="60"/>
      <c r="F379" s="196">
        <v>0</v>
      </c>
      <c r="G379" s="89"/>
      <c r="H379" s="243">
        <f t="shared" si="19"/>
        <v>0</v>
      </c>
      <c r="I379" s="89"/>
      <c r="J379" s="243">
        <f t="shared" si="20"/>
        <v>0</v>
      </c>
      <c r="K379" s="89"/>
      <c r="L379" s="243">
        <f t="shared" si="21"/>
        <v>0</v>
      </c>
      <c r="M379" s="89"/>
      <c r="N379" s="243">
        <f t="shared" si="22"/>
        <v>0</v>
      </c>
      <c r="O379" s="30"/>
      <c r="P379" s="183"/>
    </row>
    <row r="380" spans="2:16" ht="12.75">
      <c r="B380" s="38"/>
      <c r="D380" s="4"/>
      <c r="E380" s="60"/>
      <c r="F380" s="30"/>
      <c r="G380" s="30"/>
      <c r="H380" s="30"/>
      <c r="I380" s="30"/>
      <c r="J380" s="30"/>
      <c r="K380" s="30"/>
      <c r="L380" s="30"/>
      <c r="M380" s="30"/>
      <c r="N380" s="30"/>
      <c r="O380" s="30"/>
      <c r="P380" s="184"/>
    </row>
    <row r="381" spans="2:16" ht="12.75">
      <c r="B381" s="38"/>
      <c r="D381" s="4"/>
      <c r="E381" s="60"/>
      <c r="F381" s="30"/>
      <c r="G381" s="30"/>
      <c r="H381" s="30"/>
      <c r="I381" s="30"/>
      <c r="J381" s="30"/>
      <c r="K381" s="30"/>
      <c r="L381" s="30"/>
      <c r="M381" s="30"/>
      <c r="N381" s="30"/>
      <c r="O381" s="30"/>
      <c r="P381" s="184"/>
    </row>
    <row r="382" spans="1:16" ht="12.75">
      <c r="A382" s="47" t="s">
        <v>877</v>
      </c>
      <c r="B382" s="38">
        <v>5</v>
      </c>
      <c r="D382" s="35" t="s">
        <v>806</v>
      </c>
      <c r="F382" s="52"/>
      <c r="G382" s="52"/>
      <c r="H382" s="52"/>
      <c r="I382" s="52"/>
      <c r="J382" s="52"/>
      <c r="K382" s="52"/>
      <c r="L382" s="52"/>
      <c r="M382" s="52"/>
      <c r="N382" s="52"/>
      <c r="O382" s="52"/>
      <c r="P382" s="186"/>
    </row>
    <row r="383" spans="2:16" ht="6.75" customHeight="1">
      <c r="B383" s="38"/>
      <c r="D383" s="59"/>
      <c r="F383" s="52"/>
      <c r="G383" s="52"/>
      <c r="H383" s="52"/>
      <c r="I383" s="52"/>
      <c r="J383" s="52"/>
      <c r="K383" s="52"/>
      <c r="L383" s="52"/>
      <c r="M383" s="52"/>
      <c r="N383" s="52"/>
      <c r="O383" s="52"/>
      <c r="P383" s="186"/>
    </row>
    <row r="384" spans="2:16" ht="12.75">
      <c r="B384" s="38"/>
      <c r="D384" s="31" t="s">
        <v>427</v>
      </c>
      <c r="F384" s="52"/>
      <c r="G384" s="52"/>
      <c r="H384" s="52"/>
      <c r="I384" s="52"/>
      <c r="J384" s="52"/>
      <c r="K384" s="52"/>
      <c r="L384" s="52"/>
      <c r="M384" s="52"/>
      <c r="N384" s="52"/>
      <c r="O384" s="52"/>
      <c r="P384" s="186"/>
    </row>
    <row r="385" spans="2:16" ht="12.75">
      <c r="B385" s="38"/>
      <c r="D385" s="31" t="s">
        <v>348</v>
      </c>
      <c r="F385" s="52"/>
      <c r="G385" s="52"/>
      <c r="H385" s="52"/>
      <c r="I385" s="52"/>
      <c r="J385" s="52"/>
      <c r="K385" s="52"/>
      <c r="L385" s="52"/>
      <c r="M385" s="52"/>
      <c r="N385" s="52"/>
      <c r="O385" s="52"/>
      <c r="P385" s="186"/>
    </row>
    <row r="386" spans="2:16" ht="12.75">
      <c r="B386" s="38"/>
      <c r="D386" s="31" t="s">
        <v>349</v>
      </c>
      <c r="F386" s="52"/>
      <c r="G386" s="52"/>
      <c r="H386" s="52"/>
      <c r="I386" s="52"/>
      <c r="J386" s="52"/>
      <c r="K386" s="52"/>
      <c r="L386" s="52"/>
      <c r="M386" s="52"/>
      <c r="N386" s="52"/>
      <c r="O386" s="52"/>
      <c r="P386" s="186"/>
    </row>
    <row r="387" spans="2:16" ht="12.75">
      <c r="B387" s="38"/>
      <c r="D387" s="31" t="s">
        <v>118</v>
      </c>
      <c r="F387" s="52"/>
      <c r="G387" s="52"/>
      <c r="H387" s="52"/>
      <c r="I387" s="52"/>
      <c r="J387" s="52"/>
      <c r="K387" s="52"/>
      <c r="L387" s="52"/>
      <c r="M387" s="52"/>
      <c r="N387" s="52"/>
      <c r="O387" s="52"/>
      <c r="P387" s="186"/>
    </row>
    <row r="388" spans="2:16" ht="12.75">
      <c r="B388" s="38"/>
      <c r="D388" s="31" t="s">
        <v>620</v>
      </c>
      <c r="F388" s="52"/>
      <c r="G388" s="52"/>
      <c r="H388" s="52"/>
      <c r="I388" s="52"/>
      <c r="J388" s="52"/>
      <c r="K388" s="52"/>
      <c r="M388" s="52"/>
      <c r="N388" s="52"/>
      <c r="O388" s="52"/>
      <c r="P388" s="186"/>
    </row>
    <row r="389" spans="2:16" ht="12.75">
      <c r="B389" s="38"/>
      <c r="D389" s="31" t="s">
        <v>428</v>
      </c>
      <c r="F389" s="52"/>
      <c r="G389" s="52"/>
      <c r="H389" s="52"/>
      <c r="I389" s="52"/>
      <c r="J389" s="52"/>
      <c r="K389" s="52"/>
      <c r="L389" s="52"/>
      <c r="M389" s="52"/>
      <c r="N389" s="52"/>
      <c r="O389" s="52"/>
      <c r="P389" s="186"/>
    </row>
    <row r="390" spans="2:16" ht="12.75">
      <c r="B390" s="38"/>
      <c r="D390" s="31" t="s">
        <v>119</v>
      </c>
      <c r="F390" s="52"/>
      <c r="G390" s="52"/>
      <c r="H390" s="52"/>
      <c r="I390" s="52"/>
      <c r="J390" s="52"/>
      <c r="K390" s="52"/>
      <c r="L390" s="52" t="s">
        <v>566</v>
      </c>
      <c r="M390" s="52"/>
      <c r="N390" s="52"/>
      <c r="O390" s="52"/>
      <c r="P390" s="186"/>
    </row>
    <row r="391" spans="2:16" ht="12" customHeight="1">
      <c r="B391" s="38"/>
      <c r="D391" s="59"/>
      <c r="E391" s="198"/>
      <c r="F391" s="52" t="s">
        <v>748</v>
      </c>
      <c r="G391" s="52"/>
      <c r="H391" s="52" t="s">
        <v>748</v>
      </c>
      <c r="I391" s="52"/>
      <c r="J391" s="52" t="s">
        <v>565</v>
      </c>
      <c r="K391" s="52"/>
      <c r="L391" s="334" t="s">
        <v>567</v>
      </c>
      <c r="M391" s="52"/>
      <c r="N391" s="52"/>
      <c r="O391" s="52"/>
      <c r="P391" s="186"/>
    </row>
    <row r="392" spans="2:16" ht="12.75">
      <c r="B392" s="38"/>
      <c r="D392" s="199" t="s">
        <v>889</v>
      </c>
      <c r="E392" s="60"/>
      <c r="F392" s="199" t="s">
        <v>1007</v>
      </c>
      <c r="G392" s="54"/>
      <c r="H392" s="199" t="s">
        <v>1008</v>
      </c>
      <c r="I392" s="54"/>
      <c r="J392" s="199" t="s">
        <v>564</v>
      </c>
      <c r="K392" s="52"/>
      <c r="L392" s="44" t="s">
        <v>747</v>
      </c>
      <c r="M392" s="52"/>
      <c r="N392" s="52"/>
      <c r="O392" s="54"/>
      <c r="P392" s="182"/>
    </row>
    <row r="393" spans="2:16" ht="6.75" customHeight="1">
      <c r="B393" s="38"/>
      <c r="D393" s="31"/>
      <c r="E393" s="60"/>
      <c r="F393" s="56"/>
      <c r="G393" s="54"/>
      <c r="H393" s="56"/>
      <c r="I393" s="54"/>
      <c r="J393" s="56"/>
      <c r="K393" s="52"/>
      <c r="L393" s="52"/>
      <c r="M393" s="52"/>
      <c r="N393" s="52"/>
      <c r="O393" s="54"/>
      <c r="P393" s="182"/>
    </row>
    <row r="394" spans="2:16" ht="12.75">
      <c r="B394" s="38"/>
      <c r="C394" s="38"/>
      <c r="D394" s="233" t="s">
        <v>1004</v>
      </c>
      <c r="E394" s="38"/>
      <c r="F394" s="38"/>
      <c r="G394" s="38"/>
      <c r="H394" s="38"/>
      <c r="I394" s="38"/>
      <c r="J394" s="38"/>
      <c r="K394" s="52"/>
      <c r="L394" s="52"/>
      <c r="M394" s="52"/>
      <c r="N394" s="52"/>
      <c r="O394" s="38"/>
      <c r="P394" s="183"/>
    </row>
    <row r="395" spans="2:16" ht="12.75">
      <c r="B395" s="38"/>
      <c r="D395" s="241" t="str">
        <f>D264</f>
        <v>EMT 1</v>
      </c>
      <c r="E395" s="60"/>
      <c r="F395" s="132">
        <v>0</v>
      </c>
      <c r="G395" s="30"/>
      <c r="H395" s="132">
        <v>0</v>
      </c>
      <c r="I395" s="30"/>
      <c r="J395" s="132">
        <v>0</v>
      </c>
      <c r="K395" s="52"/>
      <c r="L395" s="326">
        <v>0</v>
      </c>
      <c r="M395" s="52"/>
      <c r="N395" s="52"/>
      <c r="O395" s="30"/>
      <c r="P395" s="183"/>
    </row>
    <row r="396" spans="2:16" ht="12.75">
      <c r="B396" s="38"/>
      <c r="D396" s="241" t="str">
        <f aca="true" t="shared" si="24" ref="D396:D412">D265</f>
        <v>EMT 2</v>
      </c>
      <c r="E396" s="60"/>
      <c r="F396" s="132">
        <v>0</v>
      </c>
      <c r="G396" s="30"/>
      <c r="H396" s="132">
        <v>0</v>
      </c>
      <c r="I396" s="30"/>
      <c r="J396" s="132">
        <v>0</v>
      </c>
      <c r="K396" s="52"/>
      <c r="L396" s="52"/>
      <c r="M396" s="52"/>
      <c r="N396" s="52"/>
      <c r="O396" s="30"/>
      <c r="P396" s="183"/>
    </row>
    <row r="397" spans="2:16" ht="12.75">
      <c r="B397" s="38"/>
      <c r="D397" s="241" t="str">
        <f t="shared" si="24"/>
        <v>EMT 3</v>
      </c>
      <c r="E397" s="60"/>
      <c r="F397" s="132">
        <v>0</v>
      </c>
      <c r="G397" s="30"/>
      <c r="H397" s="132">
        <v>0</v>
      </c>
      <c r="I397" s="30"/>
      <c r="J397" s="132">
        <v>0</v>
      </c>
      <c r="K397" s="52"/>
      <c r="L397" s="52"/>
      <c r="M397" s="52"/>
      <c r="N397" s="52"/>
      <c r="O397" s="30"/>
      <c r="P397" s="183"/>
    </row>
    <row r="398" spans="2:16" ht="12.75">
      <c r="B398" s="38"/>
      <c r="D398" s="241" t="str">
        <f t="shared" si="24"/>
        <v>Intermediate 1</v>
      </c>
      <c r="E398" s="60"/>
      <c r="F398" s="132">
        <v>0</v>
      </c>
      <c r="G398" s="30"/>
      <c r="H398" s="132">
        <v>0</v>
      </c>
      <c r="I398" s="30"/>
      <c r="J398" s="132">
        <v>0</v>
      </c>
      <c r="K398" s="52"/>
      <c r="L398" s="52"/>
      <c r="M398" s="52"/>
      <c r="N398" s="52"/>
      <c r="O398" s="30"/>
      <c r="P398" s="183"/>
    </row>
    <row r="399" spans="2:16" ht="12.75">
      <c r="B399" s="38"/>
      <c r="D399" s="241" t="str">
        <f t="shared" si="24"/>
        <v>Intermediate 2</v>
      </c>
      <c r="E399" s="60"/>
      <c r="F399" s="132">
        <v>0</v>
      </c>
      <c r="G399" s="30"/>
      <c r="H399" s="132">
        <v>0</v>
      </c>
      <c r="I399" s="30"/>
      <c r="J399" s="132">
        <v>0</v>
      </c>
      <c r="K399" s="52"/>
      <c r="L399" s="52"/>
      <c r="M399" s="52"/>
      <c r="N399" s="52"/>
      <c r="O399" s="30"/>
      <c r="P399" s="183"/>
    </row>
    <row r="400" spans="2:16" ht="12.75">
      <c r="B400" s="38"/>
      <c r="D400" s="241" t="str">
        <f t="shared" si="24"/>
        <v>Intermediate 3</v>
      </c>
      <c r="E400" s="60"/>
      <c r="F400" s="132">
        <v>0</v>
      </c>
      <c r="G400" s="30"/>
      <c r="H400" s="132">
        <v>0</v>
      </c>
      <c r="I400" s="30"/>
      <c r="J400" s="132">
        <v>0</v>
      </c>
      <c r="K400" s="52"/>
      <c r="L400" s="52"/>
      <c r="M400" s="52"/>
      <c r="N400" s="52"/>
      <c r="O400" s="30"/>
      <c r="P400" s="183"/>
    </row>
    <row r="401" spans="2:16" ht="12.75">
      <c r="B401" s="38"/>
      <c r="D401" s="241" t="str">
        <f t="shared" si="24"/>
        <v>Paramedic 1</v>
      </c>
      <c r="E401" s="60"/>
      <c r="F401" s="132">
        <v>0</v>
      </c>
      <c r="G401" s="30"/>
      <c r="H401" s="132">
        <v>0</v>
      </c>
      <c r="I401" s="30"/>
      <c r="J401" s="132">
        <v>0</v>
      </c>
      <c r="K401" s="52"/>
      <c r="L401" s="52"/>
      <c r="M401" s="52"/>
      <c r="N401" s="52"/>
      <c r="O401" s="30"/>
      <c r="P401" s="183"/>
    </row>
    <row r="402" spans="2:16" ht="12.75">
      <c r="B402" s="38"/>
      <c r="D402" s="241" t="str">
        <f t="shared" si="24"/>
        <v>Paramedic 2</v>
      </c>
      <c r="E402" s="60"/>
      <c r="F402" s="132">
        <v>0</v>
      </c>
      <c r="G402" s="30"/>
      <c r="H402" s="132">
        <v>0</v>
      </c>
      <c r="I402" s="30"/>
      <c r="J402" s="132">
        <v>0</v>
      </c>
      <c r="K402" s="52"/>
      <c r="L402" s="52"/>
      <c r="M402" s="52"/>
      <c r="N402" s="52"/>
      <c r="O402" s="30"/>
      <c r="P402" s="183"/>
    </row>
    <row r="403" spans="2:16" ht="12.75">
      <c r="B403" s="38"/>
      <c r="D403" s="241" t="str">
        <f t="shared" si="24"/>
        <v>Paramedic 3</v>
      </c>
      <c r="E403" s="60"/>
      <c r="F403" s="132">
        <v>0</v>
      </c>
      <c r="G403" s="30"/>
      <c r="H403" s="132">
        <v>0</v>
      </c>
      <c r="I403" s="30"/>
      <c r="J403" s="132">
        <v>0</v>
      </c>
      <c r="K403" s="52"/>
      <c r="L403" s="52"/>
      <c r="M403" s="52"/>
      <c r="N403" s="52"/>
      <c r="O403" s="30"/>
      <c r="P403" s="183"/>
    </row>
    <row r="404" spans="2:16" ht="12.75">
      <c r="B404" s="38"/>
      <c r="D404" s="241" t="str">
        <f t="shared" si="24"/>
        <v>Nurse 1</v>
      </c>
      <c r="E404" s="60"/>
      <c r="F404" s="132">
        <v>0</v>
      </c>
      <c r="G404" s="30"/>
      <c r="H404" s="132">
        <v>0</v>
      </c>
      <c r="I404" s="30"/>
      <c r="J404" s="132">
        <v>0</v>
      </c>
      <c r="K404" s="52"/>
      <c r="L404" s="52"/>
      <c r="M404" s="52"/>
      <c r="N404" s="52"/>
      <c r="O404" s="30"/>
      <c r="P404" s="183"/>
    </row>
    <row r="405" spans="2:16" ht="12.75">
      <c r="B405" s="38"/>
      <c r="D405" s="241" t="str">
        <f t="shared" si="24"/>
        <v>Nurse 2</v>
      </c>
      <c r="E405" s="60"/>
      <c r="F405" s="132">
        <v>0</v>
      </c>
      <c r="G405" s="30"/>
      <c r="H405" s="132">
        <v>0</v>
      </c>
      <c r="I405" s="30"/>
      <c r="J405" s="132">
        <v>0</v>
      </c>
      <c r="K405" s="52"/>
      <c r="L405" s="52"/>
      <c r="M405" s="52"/>
      <c r="N405" s="52"/>
      <c r="O405" s="30"/>
      <c r="P405" s="183"/>
    </row>
    <row r="406" spans="2:16" ht="12.75">
      <c r="B406" s="38"/>
      <c r="D406" s="241" t="str">
        <f t="shared" si="24"/>
        <v>Nurse 3</v>
      </c>
      <c r="E406" s="60"/>
      <c r="F406" s="132">
        <v>0</v>
      </c>
      <c r="G406" s="30"/>
      <c r="H406" s="132">
        <v>0</v>
      </c>
      <c r="I406" s="30"/>
      <c r="J406" s="132">
        <v>0</v>
      </c>
      <c r="K406" s="52"/>
      <c r="L406" s="52"/>
      <c r="M406" s="52"/>
      <c r="N406" s="52"/>
      <c r="O406" s="30"/>
      <c r="P406" s="183"/>
    </row>
    <row r="407" spans="2:16" ht="12.75">
      <c r="B407" s="38"/>
      <c r="D407" s="241" t="str">
        <f t="shared" si="24"/>
        <v>Call-Taker 1</v>
      </c>
      <c r="E407" s="60"/>
      <c r="F407" s="132">
        <v>0</v>
      </c>
      <c r="G407" s="30"/>
      <c r="H407" s="132">
        <v>0</v>
      </c>
      <c r="I407" s="30"/>
      <c r="J407" s="132">
        <v>0</v>
      </c>
      <c r="K407" s="52"/>
      <c r="L407" s="52"/>
      <c r="M407" s="52"/>
      <c r="N407" s="52"/>
      <c r="O407" s="30"/>
      <c r="P407" s="183"/>
    </row>
    <row r="408" spans="2:16" ht="12.75">
      <c r="B408" s="38"/>
      <c r="D408" s="241" t="str">
        <f t="shared" si="24"/>
        <v>Call-Taker 2</v>
      </c>
      <c r="E408" s="60"/>
      <c r="F408" s="132">
        <v>0</v>
      </c>
      <c r="G408" s="30"/>
      <c r="H408" s="132">
        <v>0</v>
      </c>
      <c r="I408" s="30"/>
      <c r="J408" s="132">
        <v>0</v>
      </c>
      <c r="K408" s="52"/>
      <c r="L408" s="52"/>
      <c r="M408" s="52"/>
      <c r="N408" s="52"/>
      <c r="O408" s="30"/>
      <c r="P408" s="183"/>
    </row>
    <row r="409" spans="2:16" ht="12.75">
      <c r="B409" s="38"/>
      <c r="D409" s="241" t="str">
        <f t="shared" si="24"/>
        <v>Call-Taker 3</v>
      </c>
      <c r="E409" s="60"/>
      <c r="F409" s="132">
        <v>0</v>
      </c>
      <c r="G409" s="30"/>
      <c r="H409" s="132">
        <v>0</v>
      </c>
      <c r="I409" s="30"/>
      <c r="J409" s="132">
        <v>0</v>
      </c>
      <c r="K409" s="52"/>
      <c r="L409" s="52"/>
      <c r="M409" s="52"/>
      <c r="N409" s="52"/>
      <c r="O409" s="30"/>
      <c r="P409" s="183"/>
    </row>
    <row r="410" spans="2:16" ht="12.75">
      <c r="B410" s="38"/>
      <c r="D410" s="241" t="str">
        <f t="shared" si="24"/>
        <v>Dispatcher 1</v>
      </c>
      <c r="E410" s="60"/>
      <c r="F410" s="132">
        <v>0</v>
      </c>
      <c r="G410" s="30"/>
      <c r="H410" s="132">
        <v>0</v>
      </c>
      <c r="I410" s="30"/>
      <c r="J410" s="132">
        <v>0</v>
      </c>
      <c r="K410" s="52"/>
      <c r="L410" s="52"/>
      <c r="M410" s="52"/>
      <c r="N410" s="52"/>
      <c r="O410" s="30"/>
      <c r="P410" s="183"/>
    </row>
    <row r="411" spans="2:16" ht="12.75">
      <c r="B411" s="38"/>
      <c r="D411" s="241" t="str">
        <f t="shared" si="24"/>
        <v>Dispatcher 2</v>
      </c>
      <c r="E411" s="60"/>
      <c r="F411" s="132">
        <v>0</v>
      </c>
      <c r="G411" s="30"/>
      <c r="H411" s="132">
        <v>0</v>
      </c>
      <c r="I411" s="30"/>
      <c r="J411" s="132">
        <v>0</v>
      </c>
      <c r="K411" s="52"/>
      <c r="L411" s="52"/>
      <c r="M411" s="52"/>
      <c r="N411" s="52"/>
      <c r="O411" s="30"/>
      <c r="P411" s="183"/>
    </row>
    <row r="412" spans="2:16" ht="12.75">
      <c r="B412" s="38"/>
      <c r="D412" s="241" t="str">
        <f t="shared" si="24"/>
        <v>Dispatcher 3</v>
      </c>
      <c r="E412" s="60"/>
      <c r="F412" s="132">
        <v>0</v>
      </c>
      <c r="G412" s="30"/>
      <c r="H412" s="132">
        <v>0</v>
      </c>
      <c r="I412" s="30"/>
      <c r="J412" s="132">
        <v>0</v>
      </c>
      <c r="K412" s="52"/>
      <c r="L412" s="52"/>
      <c r="M412" s="52"/>
      <c r="N412" s="52"/>
      <c r="O412" s="30"/>
      <c r="P412" s="183"/>
    </row>
    <row r="413" spans="2:16" ht="12.75">
      <c r="B413" s="38"/>
      <c r="C413" s="38"/>
      <c r="D413" s="38"/>
      <c r="E413" s="38"/>
      <c r="F413" s="38"/>
      <c r="G413" s="38"/>
      <c r="H413" s="38"/>
      <c r="I413" s="38"/>
      <c r="J413" s="38"/>
      <c r="K413" s="52"/>
      <c r="L413" s="52"/>
      <c r="M413" s="52"/>
      <c r="N413" s="52"/>
      <c r="O413" s="38"/>
      <c r="P413" s="183"/>
    </row>
    <row r="414" spans="2:16" ht="12.75">
      <c r="B414" s="38"/>
      <c r="C414" s="38"/>
      <c r="D414" s="233" t="s">
        <v>1003</v>
      </c>
      <c r="E414" s="38"/>
      <c r="F414" s="38"/>
      <c r="G414" s="38"/>
      <c r="H414" s="38"/>
      <c r="I414" s="38"/>
      <c r="J414" s="38"/>
      <c r="K414" s="52"/>
      <c r="L414" s="52"/>
      <c r="M414" s="52"/>
      <c r="N414" s="52"/>
      <c r="O414" s="38"/>
      <c r="P414" s="183"/>
    </row>
    <row r="415" spans="2:16" ht="12.75">
      <c r="B415" s="38"/>
      <c r="D415" s="241" t="str">
        <f>D298</f>
        <v>Mechanic 1</v>
      </c>
      <c r="E415" s="60"/>
      <c r="F415" s="132">
        <v>0</v>
      </c>
      <c r="G415" s="30"/>
      <c r="H415" s="132">
        <v>0</v>
      </c>
      <c r="I415" s="30"/>
      <c r="J415" s="132">
        <v>0</v>
      </c>
      <c r="K415" s="52"/>
      <c r="L415" s="52"/>
      <c r="M415" s="52"/>
      <c r="N415" s="52"/>
      <c r="O415" s="30"/>
      <c r="P415" s="183"/>
    </row>
    <row r="416" spans="2:16" ht="12.75">
      <c r="B416" s="38"/>
      <c r="D416" s="241" t="str">
        <f aca="true" t="shared" si="25" ref="D416:D423">D299</f>
        <v>Mechanic 2</v>
      </c>
      <c r="E416" s="60"/>
      <c r="F416" s="132">
        <v>0</v>
      </c>
      <c r="G416" s="30"/>
      <c r="H416" s="132">
        <v>0</v>
      </c>
      <c r="I416" s="30"/>
      <c r="J416" s="132">
        <v>0</v>
      </c>
      <c r="K416" s="52"/>
      <c r="L416" s="52"/>
      <c r="M416" s="52"/>
      <c r="N416" s="52"/>
      <c r="O416" s="30"/>
      <c r="P416" s="183"/>
    </row>
    <row r="417" spans="2:16" ht="12.75">
      <c r="B417" s="38"/>
      <c r="D417" s="241" t="str">
        <f t="shared" si="25"/>
        <v>Mechanic 3</v>
      </c>
      <c r="E417" s="60"/>
      <c r="F417" s="132">
        <v>0</v>
      </c>
      <c r="G417" s="30"/>
      <c r="H417" s="132">
        <v>0</v>
      </c>
      <c r="I417" s="30"/>
      <c r="J417" s="132">
        <v>0</v>
      </c>
      <c r="K417" s="52"/>
      <c r="L417" s="52"/>
      <c r="M417" s="52"/>
      <c r="N417" s="52"/>
      <c r="O417" s="30"/>
      <c r="P417" s="183"/>
    </row>
    <row r="418" spans="2:16" ht="12.75">
      <c r="B418" s="38"/>
      <c r="D418" s="241" t="str">
        <f t="shared" si="25"/>
        <v>Restocking Technician 1</v>
      </c>
      <c r="E418" s="60"/>
      <c r="F418" s="132">
        <v>0</v>
      </c>
      <c r="G418" s="30"/>
      <c r="H418" s="132">
        <v>0</v>
      </c>
      <c r="I418" s="30"/>
      <c r="J418" s="132">
        <v>0</v>
      </c>
      <c r="K418" s="52"/>
      <c r="L418" s="52"/>
      <c r="M418" s="52"/>
      <c r="N418" s="52"/>
      <c r="O418" s="30"/>
      <c r="P418" s="183"/>
    </row>
    <row r="419" spans="2:16" ht="12.75">
      <c r="B419" s="38"/>
      <c r="D419" s="241" t="str">
        <f t="shared" si="25"/>
        <v>Restocking Technician 2</v>
      </c>
      <c r="E419" s="60"/>
      <c r="F419" s="132">
        <v>0</v>
      </c>
      <c r="G419" s="30"/>
      <c r="H419" s="132">
        <v>0</v>
      </c>
      <c r="I419" s="30"/>
      <c r="J419" s="132">
        <v>0</v>
      </c>
      <c r="K419" s="52"/>
      <c r="L419" s="52"/>
      <c r="M419" s="52"/>
      <c r="N419" s="52"/>
      <c r="O419" s="30"/>
      <c r="P419" s="183"/>
    </row>
    <row r="420" spans="2:16" ht="12.75">
      <c r="B420" s="38"/>
      <c r="D420" s="241" t="str">
        <f t="shared" si="25"/>
        <v>Restocking Technician 3</v>
      </c>
      <c r="E420" s="60"/>
      <c r="F420" s="132">
        <v>0</v>
      </c>
      <c r="G420" s="30"/>
      <c r="H420" s="132">
        <v>0</v>
      </c>
      <c r="I420" s="30"/>
      <c r="J420" s="132">
        <v>0</v>
      </c>
      <c r="K420" s="52"/>
      <c r="L420" s="52"/>
      <c r="M420" s="52"/>
      <c r="N420" s="52"/>
      <c r="O420" s="30"/>
      <c r="P420" s="183"/>
    </row>
    <row r="421" spans="2:16" ht="12.75">
      <c r="B421" s="38"/>
      <c r="D421" s="241" t="str">
        <f t="shared" si="25"/>
        <v>Other Hourly Operations Support 1</v>
      </c>
      <c r="E421" s="60"/>
      <c r="F421" s="132">
        <v>0</v>
      </c>
      <c r="G421" s="30"/>
      <c r="H421" s="132">
        <v>0</v>
      </c>
      <c r="I421" s="30"/>
      <c r="J421" s="132">
        <v>0</v>
      </c>
      <c r="K421" s="52"/>
      <c r="L421" s="52"/>
      <c r="M421" s="52"/>
      <c r="N421" s="52"/>
      <c r="O421" s="30"/>
      <c r="P421" s="183"/>
    </row>
    <row r="422" spans="2:16" ht="12.75">
      <c r="B422" s="38"/>
      <c r="D422" s="241" t="str">
        <f t="shared" si="25"/>
        <v>Other Hourly Operations Support 2</v>
      </c>
      <c r="E422" s="60"/>
      <c r="F422" s="132">
        <v>0</v>
      </c>
      <c r="G422" s="30"/>
      <c r="H422" s="132">
        <v>0</v>
      </c>
      <c r="I422" s="30"/>
      <c r="J422" s="132">
        <v>0</v>
      </c>
      <c r="K422" s="52"/>
      <c r="L422" s="52"/>
      <c r="M422" s="52"/>
      <c r="N422" s="52"/>
      <c r="O422" s="30"/>
      <c r="P422" s="183"/>
    </row>
    <row r="423" spans="2:16" ht="12.75">
      <c r="B423" s="38"/>
      <c r="D423" s="241" t="str">
        <f t="shared" si="25"/>
        <v>Other Hourly Operations Support 3</v>
      </c>
      <c r="E423" s="60"/>
      <c r="F423" s="132">
        <v>0</v>
      </c>
      <c r="G423" s="30"/>
      <c r="H423" s="132">
        <v>0</v>
      </c>
      <c r="I423" s="30"/>
      <c r="J423" s="132">
        <v>0</v>
      </c>
      <c r="K423" s="52"/>
      <c r="L423" s="52"/>
      <c r="M423" s="52"/>
      <c r="N423" s="52"/>
      <c r="O423" s="30"/>
      <c r="P423" s="183"/>
    </row>
    <row r="424" spans="2:16" ht="12.75">
      <c r="B424" s="38"/>
      <c r="C424" s="38"/>
      <c r="D424" s="38"/>
      <c r="E424" s="38"/>
      <c r="F424" s="38"/>
      <c r="G424" s="38"/>
      <c r="H424" s="38"/>
      <c r="I424" s="38"/>
      <c r="J424" s="52"/>
      <c r="K424" s="52"/>
      <c r="L424" s="52"/>
      <c r="M424" s="52"/>
      <c r="N424" s="52"/>
      <c r="O424" s="38"/>
      <c r="P424" s="183"/>
    </row>
    <row r="425" spans="1:7" ht="12.75">
      <c r="A425" s="47" t="s">
        <v>877</v>
      </c>
      <c r="B425" s="38">
        <v>6</v>
      </c>
      <c r="D425" s="35" t="s">
        <v>815</v>
      </c>
      <c r="F425" s="64"/>
      <c r="G425" s="61"/>
    </row>
    <row r="426" spans="2:7" ht="12.75">
      <c r="B426" s="38"/>
      <c r="D426" s="306" t="s">
        <v>120</v>
      </c>
      <c r="F426" s="64"/>
      <c r="G426" s="61"/>
    </row>
    <row r="427" spans="2:7" ht="12.75">
      <c r="B427" s="38"/>
      <c r="D427" s="306" t="s">
        <v>7</v>
      </c>
      <c r="F427" s="64"/>
      <c r="G427" s="61"/>
    </row>
    <row r="428" spans="1:7" ht="12.75">
      <c r="A428" s="114"/>
      <c r="B428" s="38"/>
      <c r="F428" s="64"/>
      <c r="G428" s="61"/>
    </row>
    <row r="429" spans="2:16" ht="12.75">
      <c r="B429" s="38"/>
      <c r="D429" s="59"/>
      <c r="E429" s="60"/>
      <c r="F429" s="130">
        <v>0</v>
      </c>
      <c r="G429" s="30"/>
      <c r="H429" s="203"/>
      <c r="I429" s="203"/>
      <c r="J429" s="203"/>
      <c r="K429" s="203"/>
      <c r="L429" s="203"/>
      <c r="M429" s="203"/>
      <c r="N429" s="203"/>
      <c r="O429" s="30"/>
      <c r="P429" s="183"/>
    </row>
    <row r="430" spans="2:14" ht="12.75">
      <c r="B430" s="38"/>
      <c r="D430" s="61"/>
      <c r="E430" s="61"/>
      <c r="F430" s="61"/>
      <c r="G430" s="61"/>
      <c r="H430" s="203"/>
      <c r="I430" s="203"/>
      <c r="J430" s="203"/>
      <c r="K430" s="203"/>
      <c r="L430" s="203"/>
      <c r="M430" s="203"/>
      <c r="N430" s="203"/>
    </row>
    <row r="431" spans="1:7" ht="12.75">
      <c r="A431" s="47" t="s">
        <v>877</v>
      </c>
      <c r="B431" s="38">
        <v>7</v>
      </c>
      <c r="D431" s="35" t="s">
        <v>816</v>
      </c>
      <c r="F431" s="64"/>
      <c r="G431" s="61"/>
    </row>
    <row r="432" spans="2:7" ht="12.75">
      <c r="B432" s="38"/>
      <c r="D432" s="13" t="s">
        <v>749</v>
      </c>
      <c r="F432" s="64"/>
      <c r="G432" s="61"/>
    </row>
    <row r="433" spans="2:7" ht="12.75">
      <c r="B433" s="38"/>
      <c r="D433" s="13" t="s">
        <v>860</v>
      </c>
      <c r="F433" s="64"/>
      <c r="G433" s="61"/>
    </row>
    <row r="434" spans="2:7" ht="12.75">
      <c r="B434" s="38"/>
      <c r="D434" s="63"/>
      <c r="F434" s="130">
        <v>0</v>
      </c>
      <c r="G434" s="61"/>
    </row>
    <row r="435" spans="2:7" ht="12.75">
      <c r="B435" s="38"/>
      <c r="D435" s="63"/>
      <c r="G435" s="61"/>
    </row>
    <row r="436" spans="1:16" ht="12.75">
      <c r="A436" s="47" t="s">
        <v>877</v>
      </c>
      <c r="B436" s="38">
        <v>8</v>
      </c>
      <c r="D436" s="35" t="s">
        <v>814</v>
      </c>
      <c r="E436" s="31"/>
      <c r="F436" s="52"/>
      <c r="G436" s="52"/>
      <c r="H436" s="52"/>
      <c r="I436" s="52"/>
      <c r="J436" s="52"/>
      <c r="K436" s="52"/>
      <c r="L436" s="52"/>
      <c r="M436" s="52"/>
      <c r="N436" s="52"/>
      <c r="O436" s="52"/>
      <c r="P436" s="186"/>
    </row>
    <row r="437" spans="2:16" ht="6.75" customHeight="1">
      <c r="B437" s="38"/>
      <c r="D437" s="59"/>
      <c r="F437" s="52"/>
      <c r="G437" s="52"/>
      <c r="H437" s="52"/>
      <c r="I437" s="52"/>
      <c r="J437" s="52"/>
      <c r="K437" s="52"/>
      <c r="L437" s="52"/>
      <c r="M437" s="52"/>
      <c r="N437" s="52"/>
      <c r="O437" s="52"/>
      <c r="P437" s="186"/>
    </row>
    <row r="438" spans="2:16" ht="12.75">
      <c r="B438" s="38"/>
      <c r="D438" s="13" t="s">
        <v>350</v>
      </c>
      <c r="F438" s="52"/>
      <c r="G438" s="52"/>
      <c r="H438" s="52"/>
      <c r="I438" s="52"/>
      <c r="J438" s="52"/>
      <c r="K438" s="52"/>
      <c r="L438" s="52"/>
      <c r="M438" s="52"/>
      <c r="N438" s="52"/>
      <c r="O438" s="52"/>
      <c r="P438" s="186"/>
    </row>
    <row r="439" spans="2:16" ht="12.75">
      <c r="B439" s="38"/>
      <c r="D439" s="13" t="s">
        <v>531</v>
      </c>
      <c r="F439" s="52"/>
      <c r="G439" s="52"/>
      <c r="H439" s="52"/>
      <c r="I439" s="52"/>
      <c r="J439" s="52"/>
      <c r="K439" s="52"/>
      <c r="L439" s="52"/>
      <c r="M439" s="52"/>
      <c r="N439" s="52"/>
      <c r="O439" s="52"/>
      <c r="P439" s="186"/>
    </row>
    <row r="440" spans="2:16" ht="12.75">
      <c r="B440" s="38"/>
      <c r="D440" s="13" t="s">
        <v>532</v>
      </c>
      <c r="F440" s="52"/>
      <c r="G440" s="52"/>
      <c r="H440" s="52"/>
      <c r="I440" s="52"/>
      <c r="J440" s="52"/>
      <c r="K440" s="52"/>
      <c r="L440" s="52"/>
      <c r="M440" s="52"/>
      <c r="N440" s="52"/>
      <c r="O440" s="52"/>
      <c r="P440" s="186"/>
    </row>
    <row r="441" spans="2:16" ht="12.75">
      <c r="B441" s="38"/>
      <c r="D441" s="13" t="s">
        <v>121</v>
      </c>
      <c r="F441" s="52"/>
      <c r="G441" s="52"/>
      <c r="H441" s="52"/>
      <c r="I441" s="52"/>
      <c r="J441" s="52"/>
      <c r="K441" s="52"/>
      <c r="L441" s="52"/>
      <c r="M441" s="52"/>
      <c r="N441" s="52"/>
      <c r="O441" s="52"/>
      <c r="P441" s="186"/>
    </row>
    <row r="442" spans="2:16" ht="12.75">
      <c r="B442" s="38"/>
      <c r="D442" s="13" t="s">
        <v>533</v>
      </c>
      <c r="F442" s="52"/>
      <c r="G442" s="52"/>
      <c r="H442" s="52"/>
      <c r="I442" s="52"/>
      <c r="J442" s="52"/>
      <c r="K442" s="52"/>
      <c r="L442" s="52"/>
      <c r="M442" s="52"/>
      <c r="N442" s="52"/>
      <c r="O442" s="52"/>
      <c r="P442" s="186"/>
    </row>
    <row r="443" spans="2:16" ht="12.75">
      <c r="B443" s="38"/>
      <c r="D443" s="13" t="s">
        <v>534</v>
      </c>
      <c r="F443" s="52"/>
      <c r="G443" s="52"/>
      <c r="H443" s="52"/>
      <c r="I443" s="52"/>
      <c r="J443" s="52"/>
      <c r="K443" s="52"/>
      <c r="L443" s="52"/>
      <c r="M443" s="52"/>
      <c r="N443" s="52"/>
      <c r="O443" s="52"/>
      <c r="P443" s="186"/>
    </row>
    <row r="444" spans="2:16" ht="12.75">
      <c r="B444" s="38"/>
      <c r="F444" s="52"/>
      <c r="G444" s="52"/>
      <c r="H444" s="52"/>
      <c r="I444" s="52"/>
      <c r="J444" s="52"/>
      <c r="K444" s="52"/>
      <c r="L444" s="52"/>
      <c r="M444" s="52"/>
      <c r="N444" s="52"/>
      <c r="O444" s="52"/>
      <c r="P444" s="186"/>
    </row>
    <row r="445" spans="2:16" ht="12.75">
      <c r="B445" s="38"/>
      <c r="D445" s="199" t="s">
        <v>889</v>
      </c>
      <c r="F445" s="235">
        <f>General1</f>
        <v>2005</v>
      </c>
      <c r="G445" s="54"/>
      <c r="H445" s="53">
        <f>F445+1</f>
        <v>2006</v>
      </c>
      <c r="I445" s="54"/>
      <c r="J445" s="53">
        <f>H445+1</f>
        <v>2007</v>
      </c>
      <c r="K445" s="54"/>
      <c r="L445" s="53">
        <f>J445+1</f>
        <v>2008</v>
      </c>
      <c r="M445" s="54"/>
      <c r="N445" s="53">
        <f>L445+1</f>
        <v>2009</v>
      </c>
      <c r="P445" s="13"/>
    </row>
    <row r="446" spans="2:16" ht="6.75" customHeight="1">
      <c r="B446" s="38"/>
      <c r="D446" s="31"/>
      <c r="F446" s="56"/>
      <c r="G446" s="54"/>
      <c r="H446" s="56"/>
      <c r="I446" s="54"/>
      <c r="J446" s="56"/>
      <c r="K446" s="54"/>
      <c r="L446" s="56"/>
      <c r="M446" s="54"/>
      <c r="N446" s="56"/>
      <c r="P446" s="13"/>
    </row>
    <row r="447" spans="2:16" ht="12.75">
      <c r="B447" s="38"/>
      <c r="D447" s="259" t="s">
        <v>351</v>
      </c>
      <c r="F447" s="132">
        <v>0</v>
      </c>
      <c r="G447" s="30"/>
      <c r="H447" s="240">
        <f aca="true" t="shared" si="26" ref="H447:H452">F447</f>
        <v>0</v>
      </c>
      <c r="I447" s="30"/>
      <c r="J447" s="240">
        <f aca="true" t="shared" si="27" ref="J447:J452">H447</f>
        <v>0</v>
      </c>
      <c r="K447" s="30"/>
      <c r="L447" s="240">
        <f aca="true" t="shared" si="28" ref="L447:L452">J447</f>
        <v>0</v>
      </c>
      <c r="M447" s="30"/>
      <c r="N447" s="240">
        <f aca="true" t="shared" si="29" ref="N447:N452">L447</f>
        <v>0</v>
      </c>
      <c r="P447" s="13"/>
    </row>
    <row r="448" spans="2:16" ht="12.75">
      <c r="B448" s="38"/>
      <c r="D448" s="259" t="s">
        <v>449</v>
      </c>
      <c r="F448" s="132">
        <v>0</v>
      </c>
      <c r="G448" s="30"/>
      <c r="H448" s="240">
        <f t="shared" si="26"/>
        <v>0</v>
      </c>
      <c r="I448" s="30"/>
      <c r="J448" s="240">
        <f t="shared" si="27"/>
        <v>0</v>
      </c>
      <c r="K448" s="30"/>
      <c r="L448" s="240">
        <f t="shared" si="28"/>
        <v>0</v>
      </c>
      <c r="M448" s="30"/>
      <c r="N448" s="240">
        <f t="shared" si="29"/>
        <v>0</v>
      </c>
      <c r="P448" s="13"/>
    </row>
    <row r="449" spans="2:16" ht="12.75">
      <c r="B449" s="38"/>
      <c r="D449" s="259" t="s">
        <v>894</v>
      </c>
      <c r="F449" s="132">
        <v>0</v>
      </c>
      <c r="G449" s="30"/>
      <c r="H449" s="240">
        <f t="shared" si="26"/>
        <v>0</v>
      </c>
      <c r="I449" s="30"/>
      <c r="J449" s="240">
        <f t="shared" si="27"/>
        <v>0</v>
      </c>
      <c r="K449" s="30"/>
      <c r="L449" s="240">
        <f t="shared" si="28"/>
        <v>0</v>
      </c>
      <c r="M449" s="30"/>
      <c r="N449" s="240">
        <f t="shared" si="29"/>
        <v>0</v>
      </c>
      <c r="P449" s="13"/>
    </row>
    <row r="450" spans="2:16" ht="12.75">
      <c r="B450" s="38"/>
      <c r="D450" s="259" t="s">
        <v>352</v>
      </c>
      <c r="F450" s="132">
        <v>0</v>
      </c>
      <c r="G450" s="30"/>
      <c r="H450" s="240">
        <f t="shared" si="26"/>
        <v>0</v>
      </c>
      <c r="I450" s="30"/>
      <c r="J450" s="240">
        <f t="shared" si="27"/>
        <v>0</v>
      </c>
      <c r="K450" s="30"/>
      <c r="L450" s="240">
        <f t="shared" si="28"/>
        <v>0</v>
      </c>
      <c r="M450" s="30"/>
      <c r="N450" s="240">
        <f t="shared" si="29"/>
        <v>0</v>
      </c>
      <c r="P450" s="13"/>
    </row>
    <row r="451" spans="2:16" ht="12.75">
      <c r="B451" s="38"/>
      <c r="D451" s="259" t="s">
        <v>122</v>
      </c>
      <c r="F451" s="132">
        <v>0</v>
      </c>
      <c r="G451" s="30"/>
      <c r="H451" s="240">
        <f t="shared" si="26"/>
        <v>0</v>
      </c>
      <c r="I451" s="30"/>
      <c r="J451" s="240">
        <f t="shared" si="27"/>
        <v>0</v>
      </c>
      <c r="K451" s="30"/>
      <c r="L451" s="240">
        <f t="shared" si="28"/>
        <v>0</v>
      </c>
      <c r="M451" s="30"/>
      <c r="N451" s="240">
        <f t="shared" si="29"/>
        <v>0</v>
      </c>
      <c r="P451" s="13"/>
    </row>
    <row r="452" spans="2:16" ht="12.75">
      <c r="B452" s="38"/>
      <c r="D452" s="259" t="s">
        <v>353</v>
      </c>
      <c r="F452" s="132">
        <v>0</v>
      </c>
      <c r="G452" s="30"/>
      <c r="H452" s="240">
        <f t="shared" si="26"/>
        <v>0</v>
      </c>
      <c r="I452" s="30"/>
      <c r="J452" s="240">
        <f t="shared" si="27"/>
        <v>0</v>
      </c>
      <c r="K452" s="30"/>
      <c r="L452" s="240">
        <f t="shared" si="28"/>
        <v>0</v>
      </c>
      <c r="M452" s="30"/>
      <c r="N452" s="240">
        <f t="shared" si="29"/>
        <v>0</v>
      </c>
      <c r="P452" s="13"/>
    </row>
    <row r="453" spans="2:16" ht="12.75">
      <c r="B453" s="38"/>
      <c r="C453" s="38"/>
      <c r="D453" s="38"/>
      <c r="E453" s="38"/>
      <c r="F453" s="38"/>
      <c r="G453" s="38"/>
      <c r="H453" s="38"/>
      <c r="I453" s="38"/>
      <c r="J453" s="38"/>
      <c r="K453" s="38"/>
      <c r="L453" s="38"/>
      <c r="M453" s="38"/>
      <c r="N453" s="38"/>
      <c r="O453" s="38"/>
      <c r="P453" s="183"/>
    </row>
    <row r="454" spans="2:16" ht="12.75">
      <c r="B454" s="38"/>
      <c r="C454" s="38"/>
      <c r="D454" s="38"/>
      <c r="E454" s="38"/>
      <c r="F454" s="38"/>
      <c r="G454" s="38"/>
      <c r="H454" s="38"/>
      <c r="I454" s="38"/>
      <c r="J454" s="38"/>
      <c r="K454" s="38"/>
      <c r="L454" s="38"/>
      <c r="M454" s="38"/>
      <c r="N454" s="38"/>
      <c r="O454" s="38"/>
      <c r="P454" s="183"/>
    </row>
    <row r="455" spans="1:16" ht="12.75">
      <c r="A455" s="47" t="s">
        <v>877</v>
      </c>
      <c r="B455" s="38">
        <v>9</v>
      </c>
      <c r="D455" s="35" t="s">
        <v>968</v>
      </c>
      <c r="E455" s="31"/>
      <c r="F455" s="52"/>
      <c r="G455" s="52"/>
      <c r="H455" s="52"/>
      <c r="I455" s="52"/>
      <c r="J455" s="52"/>
      <c r="K455" s="52"/>
      <c r="L455" s="52"/>
      <c r="M455" s="52"/>
      <c r="N455" s="52"/>
      <c r="O455" s="52"/>
      <c r="P455" s="186"/>
    </row>
    <row r="456" spans="2:16" ht="6.75" customHeight="1">
      <c r="B456" s="38"/>
      <c r="D456" s="59"/>
      <c r="F456" s="52"/>
      <c r="G456" s="52"/>
      <c r="H456" s="52"/>
      <c r="I456" s="52"/>
      <c r="J456" s="52"/>
      <c r="K456" s="52"/>
      <c r="L456" s="52"/>
      <c r="M456" s="52"/>
      <c r="N456" s="52"/>
      <c r="O456" s="52"/>
      <c r="P456" s="186"/>
    </row>
    <row r="457" spans="2:16" ht="12.75">
      <c r="B457" s="38"/>
      <c r="D457" s="31" t="s">
        <v>859</v>
      </c>
      <c r="F457" s="52"/>
      <c r="G457" s="52"/>
      <c r="H457" s="52"/>
      <c r="I457" s="52"/>
      <c r="J457" s="52"/>
      <c r="K457" s="52"/>
      <c r="L457" s="52"/>
      <c r="M457" s="52"/>
      <c r="N457" s="52"/>
      <c r="O457" s="52"/>
      <c r="P457" s="186"/>
    </row>
    <row r="458" spans="2:16" ht="12.75">
      <c r="B458" s="38"/>
      <c r="D458" s="31" t="s">
        <v>123</v>
      </c>
      <c r="F458" s="52"/>
      <c r="G458" s="52"/>
      <c r="H458" s="52"/>
      <c r="I458" s="52"/>
      <c r="J458" s="52"/>
      <c r="K458" s="52"/>
      <c r="L458" s="52"/>
      <c r="M458" s="52"/>
      <c r="N458" s="52"/>
      <c r="O458" s="52"/>
      <c r="P458" s="186"/>
    </row>
    <row r="459" spans="2:16" ht="12.75">
      <c r="B459" s="38"/>
      <c r="D459" s="31" t="s">
        <v>535</v>
      </c>
      <c r="F459" s="52"/>
      <c r="G459" s="52"/>
      <c r="H459" s="52"/>
      <c r="I459" s="52"/>
      <c r="J459" s="52"/>
      <c r="K459" s="52"/>
      <c r="L459" s="52"/>
      <c r="M459" s="52"/>
      <c r="N459" s="52"/>
      <c r="O459" s="52"/>
      <c r="P459" s="186"/>
    </row>
    <row r="460" spans="2:16" ht="12.75">
      <c r="B460" s="38"/>
      <c r="D460" s="31" t="s">
        <v>536</v>
      </c>
      <c r="F460" s="52"/>
      <c r="G460" s="52"/>
      <c r="H460" s="52"/>
      <c r="I460" s="52"/>
      <c r="J460" s="52"/>
      <c r="K460" s="52"/>
      <c r="L460" s="52"/>
      <c r="M460" s="52"/>
      <c r="N460" s="52"/>
      <c r="O460" s="52"/>
      <c r="P460" s="186"/>
    </row>
    <row r="461" spans="1:16" ht="12.75">
      <c r="A461" s="13"/>
      <c r="E461" s="60"/>
      <c r="F461" s="235">
        <f>General1</f>
        <v>2005</v>
      </c>
      <c r="G461" s="54"/>
      <c r="H461" s="53">
        <f>F461+1</f>
        <v>2006</v>
      </c>
      <c r="I461" s="54"/>
      <c r="J461" s="53">
        <f>H461+1</f>
        <v>2007</v>
      </c>
      <c r="K461" s="54"/>
      <c r="L461" s="53">
        <f>J461+1</f>
        <v>2008</v>
      </c>
      <c r="M461" s="54"/>
      <c r="N461" s="53">
        <f>L461+1</f>
        <v>2009</v>
      </c>
      <c r="O461" s="54"/>
      <c r="P461" s="182"/>
    </row>
    <row r="462" spans="2:16" ht="6.75" customHeight="1">
      <c r="B462" s="38"/>
      <c r="D462" s="31"/>
      <c r="E462" s="60"/>
      <c r="F462" s="56"/>
      <c r="G462" s="54"/>
      <c r="H462" s="56"/>
      <c r="I462" s="54"/>
      <c r="J462" s="56"/>
      <c r="K462" s="54"/>
      <c r="L462" s="56"/>
      <c r="M462" s="54"/>
      <c r="N462" s="56"/>
      <c r="O462" s="54"/>
      <c r="P462" s="182"/>
    </row>
    <row r="463" spans="2:16" ht="12.75">
      <c r="B463" s="38"/>
      <c r="D463" s="339" t="s">
        <v>968</v>
      </c>
      <c r="E463" s="60"/>
      <c r="F463" s="127">
        <v>0</v>
      </c>
      <c r="G463" s="91"/>
      <c r="H463" s="126">
        <f>ROUND(F463*(1+$F$102),0)</f>
        <v>0</v>
      </c>
      <c r="I463" s="91"/>
      <c r="J463" s="126">
        <f>ROUND(H463*(1+$F$102),0)</f>
        <v>0</v>
      </c>
      <c r="K463" s="91"/>
      <c r="L463" s="126">
        <f>ROUND(J463*(1+$F$102),0)</f>
        <v>0</v>
      </c>
      <c r="M463" s="91"/>
      <c r="N463" s="126">
        <f>ROUND(L463*(1+$F$102),0)</f>
        <v>0</v>
      </c>
      <c r="O463" s="30"/>
      <c r="P463" s="183"/>
    </row>
    <row r="464" spans="2:16" ht="12.75">
      <c r="B464" s="38"/>
      <c r="C464" s="38"/>
      <c r="D464" s="38"/>
      <c r="E464" s="38"/>
      <c r="F464" s="38"/>
      <c r="G464" s="38"/>
      <c r="H464" s="38"/>
      <c r="I464" s="38"/>
      <c r="J464" s="38"/>
      <c r="K464" s="38"/>
      <c r="L464" s="38"/>
      <c r="M464" s="38"/>
      <c r="N464" s="38"/>
      <c r="O464" s="38"/>
      <c r="P464" s="183"/>
    </row>
    <row r="465" spans="2:16" ht="15.75">
      <c r="B465" s="38"/>
      <c r="D465" s="59"/>
      <c r="E465" s="198"/>
      <c r="F465" s="52"/>
      <c r="G465" s="52"/>
      <c r="H465" s="52"/>
      <c r="I465" s="52"/>
      <c r="J465" s="52"/>
      <c r="K465" s="52"/>
      <c r="L465" s="52"/>
      <c r="M465" s="52"/>
      <c r="N465" s="52"/>
      <c r="O465" s="52"/>
      <c r="P465" s="186"/>
    </row>
    <row r="466" spans="1:7" ht="12.75">
      <c r="A466" s="47" t="s">
        <v>877</v>
      </c>
      <c r="B466" s="38">
        <v>10</v>
      </c>
      <c r="D466" s="35" t="s">
        <v>440</v>
      </c>
      <c r="F466" s="64"/>
      <c r="G466" s="61"/>
    </row>
    <row r="467" spans="2:7" ht="12.75">
      <c r="B467" s="38"/>
      <c r="D467" s="13" t="s">
        <v>124</v>
      </c>
      <c r="F467" s="64"/>
      <c r="G467" s="61"/>
    </row>
    <row r="468" spans="2:7" ht="12.75">
      <c r="B468" s="38"/>
      <c r="D468" s="13" t="s">
        <v>125</v>
      </c>
      <c r="F468" s="64"/>
      <c r="G468" s="61"/>
    </row>
    <row r="469" spans="2:7" ht="12.75">
      <c r="B469" s="38"/>
      <c r="G469" s="61"/>
    </row>
    <row r="470" spans="2:7" ht="12.75">
      <c r="B470" s="38"/>
      <c r="D470" s="242"/>
      <c r="F470" s="130">
        <v>0</v>
      </c>
      <c r="G470" s="61"/>
    </row>
    <row r="471" spans="2:7" ht="12.75">
      <c r="B471" s="38"/>
      <c r="D471" s="63"/>
      <c r="G471" s="61"/>
    </row>
    <row r="472" spans="1:12" ht="12.75">
      <c r="A472" s="101"/>
      <c r="B472" s="99"/>
      <c r="C472" s="65"/>
      <c r="D472" s="104"/>
      <c r="E472" s="65"/>
      <c r="F472" s="105"/>
      <c r="G472" s="105"/>
      <c r="H472" s="65"/>
      <c r="I472" s="65"/>
      <c r="J472" s="65"/>
      <c r="K472" s="65"/>
      <c r="L472" s="65"/>
    </row>
    <row r="473" spans="1:12" ht="12.75">
      <c r="A473" s="47" t="s">
        <v>877</v>
      </c>
      <c r="B473" s="38">
        <v>11</v>
      </c>
      <c r="D473" s="35" t="s">
        <v>980</v>
      </c>
      <c r="E473" s="65"/>
      <c r="F473" s="64"/>
      <c r="G473" s="105"/>
      <c r="H473" s="65"/>
      <c r="I473" s="65"/>
      <c r="J473" s="65"/>
      <c r="K473" s="65"/>
      <c r="L473" s="65"/>
    </row>
    <row r="474" spans="2:12" ht="12.75">
      <c r="B474" s="99"/>
      <c r="D474" s="13" t="s">
        <v>19</v>
      </c>
      <c r="E474" s="65"/>
      <c r="F474" s="64"/>
      <c r="G474" s="105"/>
      <c r="H474" s="65"/>
      <c r="I474" s="65"/>
      <c r="J474" s="65"/>
      <c r="K474" s="65"/>
      <c r="L474" s="65"/>
    </row>
    <row r="475" spans="2:12" ht="12.75">
      <c r="B475" s="99"/>
      <c r="D475" s="13" t="s">
        <v>354</v>
      </c>
      <c r="E475" s="65"/>
      <c r="F475" s="64"/>
      <c r="G475" s="105"/>
      <c r="H475" s="65"/>
      <c r="I475" s="65"/>
      <c r="J475" s="65"/>
      <c r="K475" s="65"/>
      <c r="L475" s="65"/>
    </row>
    <row r="476" spans="2:12" ht="12.75">
      <c r="B476" s="99"/>
      <c r="D476" s="13" t="s">
        <v>538</v>
      </c>
      <c r="E476" s="65"/>
      <c r="F476" s="64"/>
      <c r="G476" s="105"/>
      <c r="H476" s="65"/>
      <c r="I476" s="65"/>
      <c r="J476" s="65"/>
      <c r="K476" s="65"/>
      <c r="L476" s="65"/>
    </row>
    <row r="477" spans="2:12" ht="12.75">
      <c r="B477" s="99"/>
      <c r="E477" s="65"/>
      <c r="F477" s="64"/>
      <c r="G477" s="105"/>
      <c r="H477" s="65"/>
      <c r="I477" s="65"/>
      <c r="J477" s="65"/>
      <c r="K477" s="65"/>
      <c r="L477" s="65"/>
    </row>
    <row r="478" spans="2:14" ht="12.75">
      <c r="B478" s="99"/>
      <c r="E478" s="65"/>
      <c r="F478" s="235">
        <f>General1</f>
        <v>2005</v>
      </c>
      <c r="G478" s="54"/>
      <c r="H478" s="53">
        <f>F478+1</f>
        <v>2006</v>
      </c>
      <c r="I478" s="54"/>
      <c r="J478" s="53">
        <f>H478+1</f>
        <v>2007</v>
      </c>
      <c r="K478" s="54"/>
      <c r="L478" s="53">
        <f>J478+1</f>
        <v>2008</v>
      </c>
      <c r="M478" s="54"/>
      <c r="N478" s="53">
        <f>L478+1</f>
        <v>2009</v>
      </c>
    </row>
    <row r="479" spans="2:14" ht="12.75">
      <c r="B479" s="99"/>
      <c r="D479" s="261" t="s">
        <v>539</v>
      </c>
      <c r="E479" s="110"/>
      <c r="F479" s="200">
        <v>0</v>
      </c>
      <c r="G479" s="260"/>
      <c r="H479" s="237">
        <f>ROUND(F479*(1+$F$102),0)</f>
        <v>0</v>
      </c>
      <c r="I479" s="110"/>
      <c r="J479" s="237">
        <f>ROUND(H479*(1+$F$102),0)</f>
        <v>0</v>
      </c>
      <c r="K479" s="110"/>
      <c r="L479" s="237">
        <f>ROUND(J479*(1+$F$102),0)</f>
        <v>0</v>
      </c>
      <c r="M479" s="58"/>
      <c r="N479" s="237">
        <f>ROUND(L479*(1+$F$102),0)</f>
        <v>0</v>
      </c>
    </row>
    <row r="480" spans="2:14" ht="12.75">
      <c r="B480" s="99"/>
      <c r="D480" s="261" t="s">
        <v>540</v>
      </c>
      <c r="E480" s="110"/>
      <c r="F480" s="196">
        <v>0</v>
      </c>
      <c r="G480" s="260"/>
      <c r="H480" s="243">
        <f>ROUND(F480*(1+$F$102),0)</f>
        <v>0</v>
      </c>
      <c r="I480" s="110"/>
      <c r="J480" s="243">
        <f>ROUND(H480*(1+$F$102),0)</f>
        <v>0</v>
      </c>
      <c r="K480" s="110"/>
      <c r="L480" s="243">
        <f>ROUND(J480*(1+$F$102),0)</f>
        <v>0</v>
      </c>
      <c r="M480" s="58"/>
      <c r="N480" s="243">
        <f>ROUND(L480*(1+$F$102),0)</f>
        <v>0</v>
      </c>
    </row>
    <row r="481" spans="2:14" ht="12.75">
      <c r="B481" s="99"/>
      <c r="D481" s="261" t="s">
        <v>541</v>
      </c>
      <c r="E481" s="110"/>
      <c r="F481" s="196">
        <v>0</v>
      </c>
      <c r="G481" s="260"/>
      <c r="H481" s="243">
        <f>ROUND(F481*(1+$F$102),0)</f>
        <v>0</v>
      </c>
      <c r="I481" s="110"/>
      <c r="J481" s="243">
        <f>ROUND(H481*(1+$F$102),0)</f>
        <v>0</v>
      </c>
      <c r="K481" s="110"/>
      <c r="L481" s="243">
        <f>ROUND(J481*(1+$F$102),0)</f>
        <v>0</v>
      </c>
      <c r="M481" s="58"/>
      <c r="N481" s="243">
        <f>ROUND(L481*(1+$F$102),0)</f>
        <v>0</v>
      </c>
    </row>
    <row r="482" spans="1:14" ht="12.75">
      <c r="A482" s="101"/>
      <c r="B482" s="99"/>
      <c r="C482" s="65"/>
      <c r="D482" s="261" t="s">
        <v>542</v>
      </c>
      <c r="E482" s="110"/>
      <c r="F482" s="196">
        <v>0</v>
      </c>
      <c r="G482" s="260"/>
      <c r="H482" s="243">
        <f>ROUND(F482*(1+$F$102),0)</f>
        <v>0</v>
      </c>
      <c r="I482" s="110"/>
      <c r="J482" s="243">
        <f>ROUND(H482*(1+$F$102),0)</f>
        <v>0</v>
      </c>
      <c r="K482" s="110"/>
      <c r="L482" s="243">
        <f>ROUND(J482*(1+$F$102),0)</f>
        <v>0</v>
      </c>
      <c r="M482" s="58"/>
      <c r="N482" s="243">
        <f>ROUND(L482*(1+$F$102),0)</f>
        <v>0</v>
      </c>
    </row>
    <row r="483" spans="1:14" ht="12.75">
      <c r="A483" s="101"/>
      <c r="B483" s="99"/>
      <c r="C483" s="65"/>
      <c r="D483" s="261" t="s">
        <v>784</v>
      </c>
      <c r="E483" s="253"/>
      <c r="F483" s="217">
        <v>0</v>
      </c>
      <c r="G483" s="253"/>
      <c r="H483" s="267">
        <f>ROUND(F483*(1+$F$102),0)</f>
        <v>0</v>
      </c>
      <c r="I483" s="110"/>
      <c r="J483" s="267">
        <f>ROUND(H483*(1+$F$102),0)</f>
        <v>0</v>
      </c>
      <c r="K483" s="110"/>
      <c r="L483" s="267">
        <f>ROUND(J483*(1+$F$102),0)</f>
        <v>0</v>
      </c>
      <c r="M483" s="58"/>
      <c r="N483" s="267">
        <f>ROUND(L483*(1+$F$102),0)</f>
        <v>0</v>
      </c>
    </row>
    <row r="484" spans="1:14" ht="13.5" thickBot="1">
      <c r="A484" s="101"/>
      <c r="B484" s="99"/>
      <c r="C484" s="65"/>
      <c r="D484" s="104"/>
      <c r="E484" s="104"/>
      <c r="F484" s="266">
        <f>SUM(F479:F483)</f>
        <v>0</v>
      </c>
      <c r="G484" s="104"/>
      <c r="H484" s="266">
        <f>SUM(H479:H483)</f>
        <v>0</v>
      </c>
      <c r="I484" s="65"/>
      <c r="J484" s="266">
        <f>SUM(J479:J483)</f>
        <v>0</v>
      </c>
      <c r="K484" s="65"/>
      <c r="L484" s="266">
        <f>SUM(L479:L483)</f>
        <v>0</v>
      </c>
      <c r="N484" s="266">
        <f>SUM(N479:N483)</f>
        <v>0</v>
      </c>
    </row>
    <row r="485" spans="1:12" ht="13.5" thickTop="1">
      <c r="A485" s="101"/>
      <c r="B485" s="99"/>
      <c r="C485" s="65"/>
      <c r="D485" s="104"/>
      <c r="E485" s="104"/>
      <c r="F485" s="104"/>
      <c r="G485" s="104"/>
      <c r="H485" s="104"/>
      <c r="I485" s="65"/>
      <c r="J485" s="65"/>
      <c r="K485" s="65"/>
      <c r="L485" s="65"/>
    </row>
    <row r="486" spans="1:12" ht="12.75">
      <c r="A486" s="47" t="s">
        <v>877</v>
      </c>
      <c r="B486" s="38">
        <v>12</v>
      </c>
      <c r="D486" s="35" t="s">
        <v>817</v>
      </c>
      <c r="E486" s="65"/>
      <c r="F486" s="65"/>
      <c r="G486" s="65"/>
      <c r="H486" s="65"/>
      <c r="I486" s="65"/>
      <c r="J486" s="65"/>
      <c r="K486" s="65"/>
      <c r="L486" s="65"/>
    </row>
    <row r="487" spans="1:16" ht="12.75">
      <c r="A487" s="114"/>
      <c r="B487" s="99"/>
      <c r="D487" s="13" t="s">
        <v>8</v>
      </c>
      <c r="E487" s="65"/>
      <c r="F487" s="187"/>
      <c r="H487" s="64"/>
      <c r="I487" s="105"/>
      <c r="J487" s="65"/>
      <c r="K487" s="65"/>
      <c r="L487" s="65"/>
      <c r="M487" s="65"/>
      <c r="N487" s="65"/>
      <c r="P487" s="13"/>
    </row>
    <row r="488" spans="1:16" ht="12.75">
      <c r="A488" s="114"/>
      <c r="B488" s="99"/>
      <c r="D488" s="13" t="s">
        <v>9</v>
      </c>
      <c r="E488" s="65"/>
      <c r="F488" s="187"/>
      <c r="H488" s="64"/>
      <c r="I488" s="105"/>
      <c r="J488" s="65"/>
      <c r="K488" s="65"/>
      <c r="L488" s="65"/>
      <c r="M488" s="65"/>
      <c r="N488" s="65"/>
      <c r="P488" s="13"/>
    </row>
    <row r="489" spans="1:16" ht="12.75">
      <c r="A489" s="114"/>
      <c r="B489" s="99"/>
      <c r="D489" s="13" t="s">
        <v>10</v>
      </c>
      <c r="E489" s="65"/>
      <c r="F489" s="187"/>
      <c r="H489" s="64"/>
      <c r="I489" s="105"/>
      <c r="J489" s="65"/>
      <c r="K489" s="65"/>
      <c r="L489" s="65"/>
      <c r="M489" s="65"/>
      <c r="N489" s="65"/>
      <c r="P489" s="13"/>
    </row>
    <row r="490" spans="1:16" ht="12.75">
      <c r="A490" s="114"/>
      <c r="B490" s="99"/>
      <c r="D490" s="13" t="s">
        <v>255</v>
      </c>
      <c r="E490" s="65"/>
      <c r="F490" s="187"/>
      <c r="H490" s="64"/>
      <c r="I490" s="105"/>
      <c r="J490" s="65"/>
      <c r="K490" s="65"/>
      <c r="L490" s="65"/>
      <c r="M490" s="65"/>
      <c r="N490" s="65"/>
      <c r="P490" s="13"/>
    </row>
    <row r="491" spans="1:16" ht="12.75">
      <c r="A491" s="114"/>
      <c r="B491" s="99"/>
      <c r="D491" s="13" t="s">
        <v>750</v>
      </c>
      <c r="E491" s="65"/>
      <c r="F491" s="187"/>
      <c r="H491" s="64"/>
      <c r="I491" s="105"/>
      <c r="J491" s="65"/>
      <c r="K491" s="65"/>
      <c r="L491" s="65"/>
      <c r="M491" s="65"/>
      <c r="N491" s="65"/>
      <c r="P491" s="13"/>
    </row>
    <row r="492" spans="1:16" ht="12.75">
      <c r="A492" s="114"/>
      <c r="B492" s="99"/>
      <c r="D492" s="13" t="s">
        <v>126</v>
      </c>
      <c r="E492" s="65"/>
      <c r="F492" s="187"/>
      <c r="H492" s="64"/>
      <c r="I492" s="105"/>
      <c r="J492" s="65"/>
      <c r="K492" s="65"/>
      <c r="L492" s="65"/>
      <c r="M492" s="65"/>
      <c r="N492" s="65"/>
      <c r="P492" s="13"/>
    </row>
    <row r="493" spans="1:16" ht="12.75">
      <c r="A493" s="114"/>
      <c r="B493" s="99"/>
      <c r="D493" s="13" t="s">
        <v>127</v>
      </c>
      <c r="E493" s="65"/>
      <c r="F493" s="187"/>
      <c r="H493" s="64"/>
      <c r="I493" s="105"/>
      <c r="J493" s="65"/>
      <c r="K493" s="65"/>
      <c r="L493" s="65"/>
      <c r="M493" s="65"/>
      <c r="N493" s="65"/>
      <c r="P493" s="13"/>
    </row>
    <row r="494" spans="1:16" ht="12.75">
      <c r="A494" s="114"/>
      <c r="B494" s="99"/>
      <c r="D494" s="13" t="s">
        <v>128</v>
      </c>
      <c r="E494" s="65"/>
      <c r="F494" s="187"/>
      <c r="H494" s="64"/>
      <c r="I494" s="105"/>
      <c r="J494" s="65"/>
      <c r="K494" s="65"/>
      <c r="L494" s="65"/>
      <c r="M494" s="65"/>
      <c r="N494" s="65"/>
      <c r="P494" s="13"/>
    </row>
    <row r="495" spans="1:16" ht="12.75">
      <c r="A495" s="114"/>
      <c r="B495" s="99"/>
      <c r="D495" s="13" t="s">
        <v>256</v>
      </c>
      <c r="E495" s="65"/>
      <c r="F495" s="187"/>
      <c r="H495" s="64"/>
      <c r="I495" s="105"/>
      <c r="J495" s="65"/>
      <c r="K495" s="65"/>
      <c r="L495" s="65"/>
      <c r="M495" s="65"/>
      <c r="N495" s="65"/>
      <c r="P495" s="13"/>
    </row>
    <row r="496" spans="2:14" ht="12.75">
      <c r="B496" s="38"/>
      <c r="D496" s="104"/>
      <c r="E496" s="60"/>
      <c r="F496" s="235">
        <f>General1</f>
        <v>2005</v>
      </c>
      <c r="G496" s="54"/>
      <c r="H496" s="53">
        <f>F496+1</f>
        <v>2006</v>
      </c>
      <c r="I496" s="54"/>
      <c r="J496" s="53">
        <f>H496+1</f>
        <v>2007</v>
      </c>
      <c r="K496" s="54"/>
      <c r="L496" s="53">
        <f>J496+1</f>
        <v>2008</v>
      </c>
      <c r="M496" s="54"/>
      <c r="N496" s="53">
        <f>L496+1</f>
        <v>2009</v>
      </c>
    </row>
    <row r="497" spans="2:14" ht="6.75" customHeight="1">
      <c r="B497" s="38"/>
      <c r="D497" s="31"/>
      <c r="E497" s="60"/>
      <c r="F497" s="56"/>
      <c r="G497" s="54"/>
      <c r="H497" s="56"/>
      <c r="I497" s="54"/>
      <c r="J497" s="56"/>
      <c r="K497" s="54"/>
      <c r="L497" s="56"/>
      <c r="M497" s="54"/>
      <c r="N497" s="56"/>
    </row>
    <row r="498" spans="2:14" ht="12.75">
      <c r="B498" s="38"/>
      <c r="D498" s="339" t="s">
        <v>257</v>
      </c>
      <c r="E498" s="60"/>
      <c r="F498" s="132">
        <v>0</v>
      </c>
      <c r="G498" s="30"/>
      <c r="H498" s="240">
        <f>F498</f>
        <v>0</v>
      </c>
      <c r="I498" s="30"/>
      <c r="J498" s="240">
        <f>H498</f>
        <v>0</v>
      </c>
      <c r="K498" s="30"/>
      <c r="L498" s="240">
        <f>J498</f>
        <v>0</v>
      </c>
      <c r="M498" s="30"/>
      <c r="N498" s="240">
        <f>L498</f>
        <v>0</v>
      </c>
    </row>
    <row r="499" spans="2:15" ht="12.75">
      <c r="B499" s="38"/>
      <c r="D499" s="241"/>
      <c r="E499" s="241"/>
      <c r="F499" s="241"/>
      <c r="G499" s="241"/>
      <c r="H499" s="241"/>
      <c r="I499" s="241"/>
      <c r="J499" s="241"/>
      <c r="K499" s="241"/>
      <c r="L499" s="241"/>
      <c r="M499" s="241"/>
      <c r="N499" s="241"/>
      <c r="O499" s="241"/>
    </row>
    <row r="500" spans="2:16" ht="12.75">
      <c r="B500" s="47"/>
      <c r="C500" s="47"/>
      <c r="D500" s="47"/>
      <c r="E500" s="47"/>
      <c r="F500" s="47"/>
      <c r="G500" s="47"/>
      <c r="H500" s="47"/>
      <c r="I500" s="47"/>
      <c r="J500" s="47"/>
      <c r="K500" s="47"/>
      <c r="L500" s="47"/>
      <c r="M500" s="47"/>
      <c r="N500" s="47"/>
      <c r="O500" s="30"/>
      <c r="P500" s="183"/>
    </row>
    <row r="501" spans="1:12" ht="12.75">
      <c r="A501" s="47" t="s">
        <v>877</v>
      </c>
      <c r="B501" s="38">
        <v>13</v>
      </c>
      <c r="D501" s="35" t="s">
        <v>621</v>
      </c>
      <c r="E501" s="65"/>
      <c r="F501" s="64"/>
      <c r="G501" s="105"/>
      <c r="H501" s="65"/>
      <c r="I501" s="65"/>
      <c r="J501" s="65"/>
      <c r="K501" s="65"/>
      <c r="L501" s="65"/>
    </row>
    <row r="502" spans="2:12" ht="12.75">
      <c r="B502" s="99"/>
      <c r="D502" s="13" t="s">
        <v>129</v>
      </c>
      <c r="E502" s="65"/>
      <c r="F502" s="64"/>
      <c r="G502" s="105"/>
      <c r="H502" s="65"/>
      <c r="I502" s="65"/>
      <c r="J502" s="65"/>
      <c r="K502" s="65"/>
      <c r="L502" s="65"/>
    </row>
    <row r="503" spans="2:12" ht="12.75">
      <c r="B503" s="99"/>
      <c r="D503" s="13" t="s">
        <v>684</v>
      </c>
      <c r="E503" s="65"/>
      <c r="F503" s="64"/>
      <c r="G503" s="105"/>
      <c r="H503" s="65"/>
      <c r="I503" s="65"/>
      <c r="J503" s="65"/>
      <c r="K503" s="65"/>
      <c r="L503" s="65"/>
    </row>
    <row r="504" spans="1:12" ht="12.75">
      <c r="A504" s="114"/>
      <c r="B504" s="99"/>
      <c r="C504" s="65"/>
      <c r="D504" s="104"/>
      <c r="E504" s="65"/>
      <c r="F504" s="64"/>
      <c r="G504" s="105"/>
      <c r="H504" s="65"/>
      <c r="I504" s="65"/>
      <c r="J504" s="65"/>
      <c r="K504" s="65"/>
      <c r="L504" s="65"/>
    </row>
    <row r="505" spans="1:11" ht="12.75">
      <c r="A505" s="101"/>
      <c r="B505" s="99"/>
      <c r="C505" s="65"/>
      <c r="F505" s="130">
        <v>0</v>
      </c>
      <c r="G505" s="65"/>
      <c r="H505" s="37" t="s">
        <v>2</v>
      </c>
      <c r="I505" s="65"/>
      <c r="K505" s="65"/>
    </row>
    <row r="506" spans="2:8" ht="12.75">
      <c r="B506" s="38"/>
      <c r="H506" s="13" t="s">
        <v>546</v>
      </c>
    </row>
    <row r="507" spans="2:8" ht="12.75">
      <c r="B507" s="38"/>
      <c r="F507" s="63"/>
      <c r="H507" s="13" t="s">
        <v>130</v>
      </c>
    </row>
    <row r="508" spans="2:8" ht="12.75">
      <c r="B508" s="38"/>
      <c r="F508" s="63"/>
      <c r="H508" s="13" t="s">
        <v>3</v>
      </c>
    </row>
    <row r="509" spans="2:8" ht="12.75">
      <c r="B509" s="38"/>
      <c r="F509" s="63"/>
      <c r="H509" s="13" t="s">
        <v>4</v>
      </c>
    </row>
    <row r="510" spans="2:6" ht="12.75">
      <c r="B510" s="38"/>
      <c r="F510" s="63"/>
    </row>
    <row r="511" spans="1:11" ht="12.75">
      <c r="A511" s="101"/>
      <c r="B511" s="99"/>
      <c r="C511" s="65"/>
      <c r="F511" s="130">
        <v>0</v>
      </c>
      <c r="G511" s="65"/>
      <c r="H511" s="37" t="s">
        <v>5</v>
      </c>
      <c r="I511" s="65"/>
      <c r="K511" s="65"/>
    </row>
    <row r="512" spans="2:8" ht="12.75">
      <c r="B512" s="38"/>
      <c r="H512" s="13" t="s">
        <v>131</v>
      </c>
    </row>
    <row r="513" spans="2:8" ht="12.75">
      <c r="B513" s="38"/>
      <c r="H513" s="13" t="s">
        <v>355</v>
      </c>
    </row>
    <row r="514" spans="2:8" ht="12.75">
      <c r="B514" s="38"/>
      <c r="H514" s="13" t="s">
        <v>463</v>
      </c>
    </row>
    <row r="515" ht="12.75">
      <c r="B515" s="38"/>
    </row>
    <row r="516" spans="1:11" ht="12.75">
      <c r="A516" s="101"/>
      <c r="B516" s="99"/>
      <c r="C516" s="65"/>
      <c r="F516" s="130">
        <v>0</v>
      </c>
      <c r="G516" s="65"/>
      <c r="H516" s="37" t="s">
        <v>464</v>
      </c>
      <c r="I516" s="65"/>
      <c r="K516" s="65"/>
    </row>
    <row r="517" spans="1:11" ht="12.75">
      <c r="A517" s="101"/>
      <c r="B517" s="99"/>
      <c r="C517" s="65"/>
      <c r="F517" s="143"/>
      <c r="G517" s="65"/>
      <c r="H517" s="13" t="s">
        <v>132</v>
      </c>
      <c r="I517" s="65"/>
      <c r="K517" s="65"/>
    </row>
    <row r="518" spans="1:11" ht="12.75">
      <c r="A518" s="101"/>
      <c r="B518" s="99"/>
      <c r="C518" s="65"/>
      <c r="F518" s="143"/>
      <c r="G518" s="65"/>
      <c r="H518" s="13" t="s">
        <v>465</v>
      </c>
      <c r="I518" s="65"/>
      <c r="K518" s="65"/>
    </row>
    <row r="519" spans="1:11" ht="12.75">
      <c r="A519" s="101"/>
      <c r="B519" s="99"/>
      <c r="C519" s="65"/>
      <c r="F519" s="143"/>
      <c r="G519" s="65"/>
      <c r="H519" s="13" t="s">
        <v>466</v>
      </c>
      <c r="I519" s="65"/>
      <c r="K519" s="65"/>
    </row>
    <row r="520" spans="1:11" ht="14.25" thickBot="1">
      <c r="A520" s="101"/>
      <c r="B520" s="99"/>
      <c r="C520" s="65"/>
      <c r="D520" s="351" t="str">
        <f>IF(F520&gt;100%,"The total should be 100%",IF(F520&lt;100%,"The total should be 100%",""))</f>
        <v>The total should be 100%</v>
      </c>
      <c r="F520" s="194">
        <f>SUM(F505:F516)</f>
        <v>0</v>
      </c>
      <c r="G520" s="65"/>
      <c r="I520" s="65"/>
      <c r="K520" s="65"/>
    </row>
    <row r="521" spans="1:11" ht="13.5" thickTop="1">
      <c r="A521" s="101"/>
      <c r="B521" s="99"/>
      <c r="C521" s="65"/>
      <c r="E521" s="104"/>
      <c r="G521" s="104"/>
      <c r="I521" s="65"/>
      <c r="K521" s="65"/>
    </row>
    <row r="522" spans="2:7" ht="12.75">
      <c r="B522" s="38"/>
      <c r="D522" s="63"/>
      <c r="G522" s="61"/>
    </row>
    <row r="523" spans="1:12" ht="12.75">
      <c r="A523" s="47" t="s">
        <v>877</v>
      </c>
      <c r="B523" s="38">
        <v>14</v>
      </c>
      <c r="D523" s="35" t="s">
        <v>467</v>
      </c>
      <c r="E523" s="65"/>
      <c r="F523" s="64"/>
      <c r="G523" s="105"/>
      <c r="H523" s="65"/>
      <c r="I523" s="65"/>
      <c r="J523" s="65"/>
      <c r="K523" s="65"/>
      <c r="L523" s="65"/>
    </row>
    <row r="524" spans="2:8" ht="12.75">
      <c r="B524" s="99"/>
      <c r="D524" s="13" t="s">
        <v>468</v>
      </c>
      <c r="E524" s="65"/>
      <c r="F524" s="65"/>
      <c r="G524" s="105"/>
      <c r="H524" s="65"/>
    </row>
    <row r="525" spans="2:8" ht="12.75">
      <c r="B525" s="99"/>
      <c r="D525" s="65" t="s">
        <v>133</v>
      </c>
      <c r="E525" s="65"/>
      <c r="F525" s="65"/>
      <c r="G525" s="105"/>
      <c r="H525" s="65"/>
    </row>
    <row r="526" spans="2:8" ht="12.75">
      <c r="B526" s="99"/>
      <c r="D526" s="65" t="s">
        <v>908</v>
      </c>
      <c r="E526" s="65"/>
      <c r="F526" s="65"/>
      <c r="G526" s="105"/>
      <c r="H526" s="65"/>
    </row>
    <row r="527" spans="2:8" ht="12.75">
      <c r="B527" s="99"/>
      <c r="D527" s="13" t="s">
        <v>469</v>
      </c>
      <c r="E527" s="65"/>
      <c r="F527" s="65"/>
      <c r="G527" s="105"/>
      <c r="H527" s="65"/>
    </row>
    <row r="528" spans="2:8" ht="12.75">
      <c r="B528" s="38"/>
      <c r="D528" s="13" t="s">
        <v>470</v>
      </c>
      <c r="E528" s="65"/>
      <c r="F528" s="65"/>
      <c r="G528" s="105"/>
      <c r="H528" s="65"/>
    </row>
    <row r="529" spans="2:16" ht="12.75">
      <c r="B529" s="38"/>
      <c r="D529" s="63"/>
      <c r="F529" s="235">
        <f>General1</f>
        <v>2005</v>
      </c>
      <c r="G529" s="54"/>
      <c r="H529" s="53">
        <f>F529+1</f>
        <v>2006</v>
      </c>
      <c r="I529" s="54"/>
      <c r="J529" s="53">
        <f>H529+1</f>
        <v>2007</v>
      </c>
      <c r="K529" s="54"/>
      <c r="L529" s="53">
        <f>J529+1</f>
        <v>2008</v>
      </c>
      <c r="M529" s="54"/>
      <c r="N529" s="53">
        <f>L529+1</f>
        <v>2009</v>
      </c>
      <c r="O529" s="54"/>
      <c r="P529" s="182"/>
    </row>
    <row r="530" spans="2:7" ht="12.75">
      <c r="B530" s="38"/>
      <c r="D530" s="63"/>
      <c r="G530" s="61"/>
    </row>
    <row r="531" spans="2:16" ht="12.75">
      <c r="B531" s="38"/>
      <c r="D531" s="63"/>
      <c r="F531" s="127">
        <v>0</v>
      </c>
      <c r="G531" s="61"/>
      <c r="H531" s="126">
        <f>ROUND(F531*(1+$F$102),0)</f>
        <v>0</v>
      </c>
      <c r="J531" s="126">
        <f>ROUND(H531*(1+$F$102),0)</f>
        <v>0</v>
      </c>
      <c r="L531" s="126">
        <f>ROUND(J531*(1+$F$102),0)</f>
        <v>0</v>
      </c>
      <c r="N531" s="126">
        <f>ROUND(L531*(1+$F$102),0)</f>
        <v>0</v>
      </c>
      <c r="P531" s="102"/>
    </row>
    <row r="532" spans="2:7" ht="12.75">
      <c r="B532" s="38"/>
      <c r="D532" s="63"/>
      <c r="G532" s="61"/>
    </row>
    <row r="533" spans="1:12" ht="12.75">
      <c r="A533" s="47" t="s">
        <v>877</v>
      </c>
      <c r="B533" s="38">
        <v>15</v>
      </c>
      <c r="D533" s="35" t="s">
        <v>819</v>
      </c>
      <c r="E533" s="65"/>
      <c r="F533" s="102"/>
      <c r="G533" s="105"/>
      <c r="H533" s="65"/>
      <c r="I533" s="65"/>
      <c r="J533" s="65"/>
      <c r="K533" s="65"/>
      <c r="L533" s="65"/>
    </row>
    <row r="534" spans="2:8" ht="12.75">
      <c r="B534" s="99"/>
      <c r="D534" s="13" t="s">
        <v>471</v>
      </c>
      <c r="E534" s="65"/>
      <c r="F534" s="65"/>
      <c r="G534" s="105"/>
      <c r="H534" s="65"/>
    </row>
    <row r="535" spans="2:8" ht="12.75">
      <c r="B535" s="99"/>
      <c r="D535" s="13" t="s">
        <v>134</v>
      </c>
      <c r="E535" s="65"/>
      <c r="F535" s="65"/>
      <c r="G535" s="105"/>
      <c r="H535" s="65"/>
    </row>
    <row r="536" spans="2:8" ht="12.75">
      <c r="B536" s="99"/>
      <c r="D536" s="13" t="s">
        <v>357</v>
      </c>
      <c r="E536" s="65"/>
      <c r="F536" s="65"/>
      <c r="G536" s="105"/>
      <c r="H536" s="65"/>
    </row>
    <row r="537" spans="2:8" ht="12.75">
      <c r="B537" s="99"/>
      <c r="D537" s="13" t="s">
        <v>356</v>
      </c>
      <c r="E537" s="65"/>
      <c r="F537" s="65"/>
      <c r="G537" s="105"/>
      <c r="H537" s="65"/>
    </row>
    <row r="538" spans="2:16" ht="12.75">
      <c r="B538" s="38"/>
      <c r="D538" s="262"/>
      <c r="E538" s="58"/>
      <c r="F538" s="235">
        <f>General1</f>
        <v>2005</v>
      </c>
      <c r="G538" s="54"/>
      <c r="H538" s="53">
        <f>F538+1</f>
        <v>2006</v>
      </c>
      <c r="I538" s="54"/>
      <c r="J538" s="53">
        <f>H538+1</f>
        <v>2007</v>
      </c>
      <c r="K538" s="54"/>
      <c r="L538" s="53">
        <f>J538+1</f>
        <v>2008</v>
      </c>
      <c r="M538" s="54"/>
      <c r="N538" s="53">
        <f>L538+1</f>
        <v>2009</v>
      </c>
      <c r="O538" s="54"/>
      <c r="P538" s="182"/>
    </row>
    <row r="539" spans="2:16" ht="12.75">
      <c r="B539" s="38"/>
      <c r="D539" s="340" t="s">
        <v>368</v>
      </c>
      <c r="E539" s="58"/>
      <c r="F539" s="200">
        <v>0</v>
      </c>
      <c r="G539" s="254"/>
      <c r="H539" s="237">
        <f aca="true" t="shared" si="30" ref="H539:N542">ROUND(F539*(1+$F$102),0)</f>
        <v>0</v>
      </c>
      <c r="I539" s="58"/>
      <c r="J539" s="237">
        <f t="shared" si="30"/>
        <v>0</v>
      </c>
      <c r="K539" s="58"/>
      <c r="L539" s="237">
        <f t="shared" si="30"/>
        <v>0</v>
      </c>
      <c r="M539" s="58"/>
      <c r="N539" s="237">
        <f t="shared" si="30"/>
        <v>0</v>
      </c>
      <c r="P539" s="102"/>
    </row>
    <row r="540" spans="2:16" ht="12.75">
      <c r="B540" s="38"/>
      <c r="D540" s="340" t="s">
        <v>450</v>
      </c>
      <c r="E540" s="58"/>
      <c r="F540" s="196">
        <v>0</v>
      </c>
      <c r="G540" s="254"/>
      <c r="H540" s="243">
        <f t="shared" si="30"/>
        <v>0</v>
      </c>
      <c r="I540" s="58"/>
      <c r="J540" s="243">
        <f t="shared" si="30"/>
        <v>0</v>
      </c>
      <c r="K540" s="58"/>
      <c r="L540" s="243">
        <f t="shared" si="30"/>
        <v>0</v>
      </c>
      <c r="M540" s="58"/>
      <c r="N540" s="243">
        <f t="shared" si="30"/>
        <v>0</v>
      </c>
      <c r="P540" s="102"/>
    </row>
    <row r="541" spans="2:16" ht="12.75">
      <c r="B541" s="38"/>
      <c r="D541" s="340" t="s">
        <v>451</v>
      </c>
      <c r="E541" s="58"/>
      <c r="F541" s="196">
        <v>0</v>
      </c>
      <c r="G541" s="254"/>
      <c r="H541" s="243">
        <f t="shared" si="30"/>
        <v>0</v>
      </c>
      <c r="I541" s="58"/>
      <c r="J541" s="243">
        <f t="shared" si="30"/>
        <v>0</v>
      </c>
      <c r="K541" s="58"/>
      <c r="L541" s="243">
        <f t="shared" si="30"/>
        <v>0</v>
      </c>
      <c r="M541" s="58"/>
      <c r="N541" s="243">
        <f t="shared" si="30"/>
        <v>0</v>
      </c>
      <c r="P541" s="102"/>
    </row>
    <row r="542" spans="2:16" ht="12.75">
      <c r="B542" s="38"/>
      <c r="D542" s="340" t="s">
        <v>474</v>
      </c>
      <c r="E542" s="58"/>
      <c r="F542" s="217">
        <v>0</v>
      </c>
      <c r="G542" s="254"/>
      <c r="H542" s="243">
        <f t="shared" si="30"/>
        <v>0</v>
      </c>
      <c r="I542" s="58"/>
      <c r="J542" s="243">
        <f t="shared" si="30"/>
        <v>0</v>
      </c>
      <c r="K542" s="58"/>
      <c r="L542" s="243">
        <f t="shared" si="30"/>
        <v>0</v>
      </c>
      <c r="M542" s="58"/>
      <c r="N542" s="243">
        <f t="shared" si="30"/>
        <v>0</v>
      </c>
      <c r="P542" s="102"/>
    </row>
    <row r="543" spans="2:14" ht="13.5" thickBot="1">
      <c r="B543" s="38"/>
      <c r="D543" s="63"/>
      <c r="F543" s="269">
        <f>SUM(F539:F542)</f>
        <v>0</v>
      </c>
      <c r="G543" s="61"/>
      <c r="H543" s="269">
        <f>SUM(H539:H542)</f>
        <v>0</v>
      </c>
      <c r="J543" s="269">
        <f>SUM(J539:J542)</f>
        <v>0</v>
      </c>
      <c r="L543" s="269">
        <f>SUM(L539:L542)</f>
        <v>0</v>
      </c>
      <c r="N543" s="269">
        <f>SUM(N539:N542)</f>
        <v>0</v>
      </c>
    </row>
    <row r="544" spans="2:14" ht="13.5" thickTop="1">
      <c r="B544" s="38"/>
      <c r="D544" s="63"/>
      <c r="F544" s="304"/>
      <c r="G544" s="61"/>
      <c r="H544" s="304"/>
      <c r="J544" s="304"/>
      <c r="L544" s="304"/>
      <c r="N544" s="304"/>
    </row>
    <row r="545" spans="1:12" ht="12.75">
      <c r="A545" s="47" t="s">
        <v>877</v>
      </c>
      <c r="B545" s="38">
        <v>16</v>
      </c>
      <c r="D545" s="100" t="s">
        <v>958</v>
      </c>
      <c r="E545" s="103"/>
      <c r="F545" s="65"/>
      <c r="G545" s="65"/>
      <c r="H545" s="65"/>
      <c r="I545" s="65"/>
      <c r="J545" s="65"/>
      <c r="K545" s="65"/>
      <c r="L545" s="65"/>
    </row>
    <row r="546" spans="1:12" ht="6.75" customHeight="1">
      <c r="A546" s="101"/>
      <c r="B546" s="99"/>
      <c r="C546" s="65"/>
      <c r="D546" s="104"/>
      <c r="E546" s="65"/>
      <c r="F546" s="65"/>
      <c r="G546" s="105"/>
      <c r="H546" s="65"/>
      <c r="I546" s="65"/>
      <c r="J546" s="65"/>
      <c r="K546" s="65"/>
      <c r="L546" s="65"/>
    </row>
    <row r="547" spans="2:12" ht="12.75">
      <c r="B547" s="38"/>
      <c r="D547" s="305" t="s">
        <v>818</v>
      </c>
      <c r="E547" s="65"/>
      <c r="F547" s="301">
        <v>0</v>
      </c>
      <c r="G547" s="105"/>
      <c r="H547" s="65"/>
      <c r="I547" s="65"/>
      <c r="J547" s="65"/>
      <c r="K547" s="65"/>
      <c r="L547" s="65"/>
    </row>
    <row r="548" spans="2:12" ht="12.75">
      <c r="B548" s="99"/>
      <c r="D548" s="305" t="s">
        <v>981</v>
      </c>
      <c r="E548" s="65"/>
      <c r="F548" s="302">
        <v>0</v>
      </c>
      <c r="G548" s="105"/>
      <c r="H548" s="65"/>
      <c r="I548" s="65"/>
      <c r="J548" s="65"/>
      <c r="K548" s="65"/>
      <c r="L548" s="65"/>
    </row>
    <row r="549" spans="1:12" ht="12.75">
      <c r="A549" s="101"/>
      <c r="B549" s="99"/>
      <c r="C549" s="65"/>
      <c r="D549" s="305" t="s">
        <v>652</v>
      </c>
      <c r="E549" s="65"/>
      <c r="F549" s="302">
        <v>0</v>
      </c>
      <c r="G549" s="105"/>
      <c r="H549" s="65"/>
      <c r="I549" s="65"/>
      <c r="J549" s="65"/>
      <c r="K549" s="65"/>
      <c r="L549" s="65"/>
    </row>
    <row r="550" spans="1:12" ht="12.75">
      <c r="A550" s="101"/>
      <c r="B550" s="99"/>
      <c r="C550" s="65"/>
      <c r="D550" s="305" t="s">
        <v>651</v>
      </c>
      <c r="E550" s="65"/>
      <c r="F550" s="302">
        <v>0</v>
      </c>
      <c r="G550" s="105"/>
      <c r="H550" s="65"/>
      <c r="I550" s="65"/>
      <c r="J550" s="65"/>
      <c r="K550" s="65"/>
      <c r="L550" s="65"/>
    </row>
    <row r="551" spans="2:12" ht="12.75">
      <c r="B551" s="38"/>
      <c r="D551" s="305" t="s">
        <v>982</v>
      </c>
      <c r="E551" s="65"/>
      <c r="F551" s="302">
        <v>0</v>
      </c>
      <c r="G551" s="105"/>
      <c r="H551" s="65"/>
      <c r="I551" s="65"/>
      <c r="J551" s="65"/>
      <c r="K551" s="65"/>
      <c r="L551" s="65"/>
    </row>
    <row r="552" spans="2:12" ht="12.75">
      <c r="B552" s="99"/>
      <c r="D552" s="305" t="s">
        <v>622</v>
      </c>
      <c r="E552" s="65"/>
      <c r="F552" s="303">
        <v>0</v>
      </c>
      <c r="G552" s="105"/>
      <c r="H552" s="65"/>
      <c r="I552" s="65"/>
      <c r="J552" s="65"/>
      <c r="K552" s="65"/>
      <c r="L552" s="65"/>
    </row>
    <row r="553" spans="1:12" ht="12.75">
      <c r="A553" s="101"/>
      <c r="B553" s="99"/>
      <c r="C553" s="65"/>
      <c r="D553" s="104"/>
      <c r="E553" s="65"/>
      <c r="G553" s="105"/>
      <c r="H553" s="65"/>
      <c r="I553" s="65"/>
      <c r="J553" s="65"/>
      <c r="K553" s="65"/>
      <c r="L553" s="65"/>
    </row>
    <row r="554" spans="1:12" ht="12.75">
      <c r="A554" s="101"/>
      <c r="B554" s="99"/>
      <c r="C554" s="65"/>
      <c r="D554" s="104"/>
      <c r="E554" s="65"/>
      <c r="F554" s="104"/>
      <c r="G554" s="105"/>
      <c r="H554" s="65"/>
      <c r="I554" s="65"/>
      <c r="J554" s="65"/>
      <c r="K554" s="65"/>
      <c r="L554" s="65"/>
    </row>
    <row r="555" spans="1:14" ht="12.75">
      <c r="A555" s="82"/>
      <c r="B555" s="99"/>
      <c r="C555" s="100" t="s">
        <v>623</v>
      </c>
      <c r="D555" s="103"/>
      <c r="E555" s="103"/>
      <c r="F555" s="65"/>
      <c r="G555" s="65"/>
      <c r="H555" s="65"/>
      <c r="I555" s="65"/>
      <c r="J555" s="65"/>
      <c r="K555" s="65"/>
      <c r="L555" s="65"/>
      <c r="M555" s="65"/>
      <c r="N555" s="65"/>
    </row>
    <row r="556" spans="2:4" ht="12.75">
      <c r="B556" s="38"/>
      <c r="D556" s="60"/>
    </row>
    <row r="557" spans="1:12" ht="12.75">
      <c r="A557" s="47" t="s">
        <v>877</v>
      </c>
      <c r="B557" s="38">
        <v>17</v>
      </c>
      <c r="D557" s="100" t="s">
        <v>1031</v>
      </c>
      <c r="E557" s="65"/>
      <c r="F557" s="64"/>
      <c r="G557" s="105"/>
      <c r="H557" s="65"/>
      <c r="I557" s="65"/>
      <c r="J557" s="65"/>
      <c r="K557" s="65"/>
      <c r="L557" s="65"/>
    </row>
    <row r="558" spans="2:12" ht="12.75">
      <c r="B558" s="38"/>
      <c r="D558" s="65" t="s">
        <v>389</v>
      </c>
      <c r="E558" s="65"/>
      <c r="F558" s="64"/>
      <c r="G558" s="105"/>
      <c r="H558" s="65"/>
      <c r="I558" s="65"/>
      <c r="J558" s="65"/>
      <c r="K558" s="65"/>
      <c r="L558" s="65"/>
    </row>
    <row r="559" spans="2:12" ht="12.75">
      <c r="B559" s="38"/>
      <c r="D559" s="65" t="s">
        <v>659</v>
      </c>
      <c r="E559" s="65"/>
      <c r="F559" s="64"/>
      <c r="G559" s="105"/>
      <c r="H559" s="65"/>
      <c r="I559" s="65"/>
      <c r="J559" s="65"/>
      <c r="K559" s="65"/>
      <c r="L559" s="65"/>
    </row>
    <row r="560" spans="2:12" ht="12.75">
      <c r="B560" s="38"/>
      <c r="D560" s="65" t="s">
        <v>390</v>
      </c>
      <c r="E560" s="65"/>
      <c r="F560" s="64"/>
      <c r="G560" s="105"/>
      <c r="H560" s="65"/>
      <c r="I560" s="65"/>
      <c r="J560" s="65"/>
      <c r="K560" s="65"/>
      <c r="L560" s="65"/>
    </row>
    <row r="561" spans="1:16" s="65" customFormat="1" ht="12.75">
      <c r="A561" s="114"/>
      <c r="B561" s="99"/>
      <c r="D561" s="103"/>
      <c r="E561" s="103"/>
      <c r="F561" s="235">
        <f>General1</f>
        <v>2005</v>
      </c>
      <c r="G561" s="54"/>
      <c r="H561" s="53">
        <f>F561+1</f>
        <v>2006</v>
      </c>
      <c r="I561" s="54"/>
      <c r="J561" s="53">
        <f>H561+1</f>
        <v>2007</v>
      </c>
      <c r="K561" s="54"/>
      <c r="L561" s="53">
        <f>J561+1</f>
        <v>2008</v>
      </c>
      <c r="M561" s="54"/>
      <c r="N561" s="53">
        <f>L561+1</f>
        <v>2009</v>
      </c>
      <c r="O561" s="54"/>
      <c r="P561" s="182"/>
    </row>
    <row r="562" spans="2:16" ht="12.75">
      <c r="B562" s="38"/>
      <c r="D562" s="258" t="s">
        <v>645</v>
      </c>
      <c r="F562" s="127">
        <v>0</v>
      </c>
      <c r="G562" s="61"/>
      <c r="H562" s="126">
        <f>ROUND(F562*(1+$F$110),0)</f>
        <v>0</v>
      </c>
      <c r="J562" s="126">
        <f>ROUND(H562*(1+$F$110),0)</f>
        <v>0</v>
      </c>
      <c r="L562" s="126">
        <f>ROUND(J562*(1+$F$110),0)</f>
        <v>0</v>
      </c>
      <c r="N562" s="126">
        <f>ROUND(L562*(1+$F$110),0)</f>
        <v>0</v>
      </c>
      <c r="P562" s="102"/>
    </row>
    <row r="563" ht="12.75">
      <c r="B563" s="38"/>
    </row>
    <row r="564" spans="1:12" ht="12.75">
      <c r="A564" s="47" t="s">
        <v>877</v>
      </c>
      <c r="B564" s="38">
        <v>18</v>
      </c>
      <c r="D564" s="100" t="s">
        <v>358</v>
      </c>
      <c r="E564" s="65"/>
      <c r="F564" s="64"/>
      <c r="G564" s="105"/>
      <c r="H564" s="65"/>
      <c r="I564" s="65"/>
      <c r="J564" s="65"/>
      <c r="K564" s="65"/>
      <c r="L564" s="65"/>
    </row>
    <row r="565" spans="2:12" ht="12.75">
      <c r="B565" s="38"/>
      <c r="D565" s="13" t="s">
        <v>391</v>
      </c>
      <c r="E565" s="65"/>
      <c r="F565" s="64"/>
      <c r="G565" s="105"/>
      <c r="H565" s="65"/>
      <c r="I565" s="65"/>
      <c r="J565" s="65"/>
      <c r="K565" s="65"/>
      <c r="L565" s="65"/>
    </row>
    <row r="566" spans="2:12" ht="12.75">
      <c r="B566" s="38"/>
      <c r="D566" s="13" t="s">
        <v>658</v>
      </c>
      <c r="E566" s="65"/>
      <c r="F566" s="64"/>
      <c r="G566" s="105"/>
      <c r="H566" s="65"/>
      <c r="I566" s="65"/>
      <c r="J566" s="65"/>
      <c r="K566" s="65"/>
      <c r="L566" s="65"/>
    </row>
    <row r="567" spans="2:12" ht="12.75">
      <c r="B567" s="38"/>
      <c r="D567" s="13" t="s">
        <v>392</v>
      </c>
      <c r="E567" s="65"/>
      <c r="F567" s="64"/>
      <c r="G567" s="105"/>
      <c r="H567" s="65"/>
      <c r="I567" s="65"/>
      <c r="J567" s="65"/>
      <c r="K567" s="65"/>
      <c r="L567" s="65"/>
    </row>
    <row r="568" spans="1:16" s="65" customFormat="1" ht="12.75">
      <c r="A568" s="114"/>
      <c r="B568" s="99"/>
      <c r="D568" s="103"/>
      <c r="E568" s="103"/>
      <c r="F568" s="235"/>
      <c r="G568" s="110"/>
      <c r="H568" s="139"/>
      <c r="I568" s="54"/>
      <c r="J568" s="55"/>
      <c r="K568" s="54"/>
      <c r="L568" s="55"/>
      <c r="M568" s="54"/>
      <c r="N568" s="55"/>
      <c r="O568" s="54"/>
      <c r="P568" s="182"/>
    </row>
    <row r="569" spans="2:16" ht="12.75">
      <c r="B569" s="38"/>
      <c r="D569" s="258" t="s">
        <v>646</v>
      </c>
      <c r="F569" s="127">
        <v>0</v>
      </c>
      <c r="G569" s="61"/>
      <c r="H569" s="126">
        <f>ROUND(F569*(1+$F$110),0)</f>
        <v>0</v>
      </c>
      <c r="J569" s="126">
        <f>ROUND(H569*(1+$F$110),0)</f>
        <v>0</v>
      </c>
      <c r="L569" s="126">
        <f>ROUND(J569*(1+$F$110),0)</f>
        <v>0</v>
      </c>
      <c r="N569" s="126">
        <f>ROUND(L569*(1+$F$110),0)</f>
        <v>0</v>
      </c>
      <c r="P569" s="102"/>
    </row>
    <row r="570" ht="12.75">
      <c r="B570" s="38"/>
    </row>
    <row r="571" spans="1:12" ht="12.75">
      <c r="A571" s="47" t="s">
        <v>877</v>
      </c>
      <c r="B571" s="38">
        <v>19</v>
      </c>
      <c r="D571" s="35" t="s">
        <v>751</v>
      </c>
      <c r="E571" s="65"/>
      <c r="F571" s="64"/>
      <c r="G571" s="105"/>
      <c r="H571" s="65"/>
      <c r="I571" s="65"/>
      <c r="J571" s="65"/>
      <c r="K571" s="65"/>
      <c r="L571" s="65"/>
    </row>
    <row r="572" spans="2:4" ht="12.75">
      <c r="B572" s="38"/>
      <c r="D572" s="13" t="s">
        <v>135</v>
      </c>
    </row>
    <row r="573" spans="2:16" ht="12.75">
      <c r="B573" s="38"/>
      <c r="F573" s="127">
        <v>0</v>
      </c>
      <c r="G573" s="61"/>
      <c r="H573" s="126">
        <f>ROUND(F573*(1+$F$110),0)</f>
        <v>0</v>
      </c>
      <c r="J573" s="126">
        <f>ROUND(H573*(1+$F$110),0)</f>
        <v>0</v>
      </c>
      <c r="L573" s="126">
        <f>ROUND(J573*(1+$F$110),0)</f>
        <v>0</v>
      </c>
      <c r="N573" s="126">
        <f>ROUND(L573*(1+$F$110),0)</f>
        <v>0</v>
      </c>
      <c r="P573" s="102"/>
    </row>
    <row r="574" spans="1:16" s="65" customFormat="1" ht="12.75">
      <c r="A574" s="114"/>
      <c r="B574" s="38"/>
      <c r="D574" s="103"/>
      <c r="E574" s="103"/>
      <c r="P574" s="110"/>
    </row>
    <row r="575" spans="1:12" ht="12.75">
      <c r="A575" s="47" t="s">
        <v>877</v>
      </c>
      <c r="B575" s="38">
        <v>20</v>
      </c>
      <c r="D575" s="35" t="s">
        <v>879</v>
      </c>
      <c r="E575" s="65"/>
      <c r="F575" s="64"/>
      <c r="G575" s="105"/>
      <c r="H575" s="65"/>
      <c r="I575" s="65"/>
      <c r="J575" s="65"/>
      <c r="K575" s="65"/>
      <c r="L575" s="65"/>
    </row>
    <row r="576" spans="2:4" ht="12.75">
      <c r="B576" s="38"/>
      <c r="D576" s="13" t="s">
        <v>393</v>
      </c>
    </row>
    <row r="577" spans="2:4" ht="12.75">
      <c r="B577" s="38"/>
      <c r="D577" s="13" t="s">
        <v>394</v>
      </c>
    </row>
    <row r="578" spans="2:4" ht="12.75">
      <c r="B578" s="38"/>
      <c r="D578" s="13" t="s">
        <v>395</v>
      </c>
    </row>
    <row r="579" spans="2:4" ht="12.75">
      <c r="B579" s="38"/>
      <c r="D579" s="13" t="s">
        <v>136</v>
      </c>
    </row>
    <row r="580" spans="2:4" ht="12.75">
      <c r="B580" s="38"/>
      <c r="D580" s="13" t="s">
        <v>137</v>
      </c>
    </row>
    <row r="581" spans="2:4" ht="12.75">
      <c r="B581" s="38"/>
      <c r="D581" s="13" t="s">
        <v>396</v>
      </c>
    </row>
    <row r="582" spans="2:14" ht="12.75">
      <c r="B582" s="38"/>
      <c r="F582" s="235">
        <f>General1</f>
        <v>2005</v>
      </c>
      <c r="G582" s="54"/>
      <c r="H582" s="53">
        <f>F582+1</f>
        <v>2006</v>
      </c>
      <c r="I582" s="54"/>
      <c r="J582" s="53">
        <f>H582+1</f>
        <v>2007</v>
      </c>
      <c r="K582" s="54"/>
      <c r="L582" s="53">
        <f>J582+1</f>
        <v>2008</v>
      </c>
      <c r="M582" s="54"/>
      <c r="N582" s="53">
        <f>L582+1</f>
        <v>2009</v>
      </c>
    </row>
    <row r="583" spans="2:16" ht="12.75">
      <c r="B583" s="38"/>
      <c r="F583" s="127">
        <v>0</v>
      </c>
      <c r="G583" s="61"/>
      <c r="H583" s="126">
        <f>ROUND(F583*(1+$F$110),0)</f>
        <v>0</v>
      </c>
      <c r="J583" s="126">
        <f>ROUND(H583*(1+$F$110),0)</f>
        <v>0</v>
      </c>
      <c r="L583" s="126">
        <f>ROUND(J583*(1+$F$110),0)</f>
        <v>0</v>
      </c>
      <c r="N583" s="126">
        <f>ROUND(L583*(1+$F$110),0)</f>
        <v>0</v>
      </c>
      <c r="P583" s="102"/>
    </row>
    <row r="584" spans="2:6" ht="12.75">
      <c r="B584" s="38"/>
      <c r="F584" s="96"/>
    </row>
    <row r="585" spans="1:12" ht="12.75">
      <c r="A585" s="47" t="s">
        <v>877</v>
      </c>
      <c r="B585" s="38">
        <v>21</v>
      </c>
      <c r="D585" s="35" t="s">
        <v>820</v>
      </c>
      <c r="E585" s="65"/>
      <c r="F585" s="64"/>
      <c r="G585" s="105"/>
      <c r="H585" s="65"/>
      <c r="I585" s="65"/>
      <c r="J585" s="65"/>
      <c r="K585" s="65"/>
      <c r="L585" s="65"/>
    </row>
    <row r="586" spans="2:4" ht="12.75">
      <c r="B586" s="38"/>
      <c r="D586" s="13" t="s">
        <v>397</v>
      </c>
    </row>
    <row r="587" spans="2:16" ht="12.75">
      <c r="B587" s="38"/>
      <c r="F587" s="127">
        <v>0</v>
      </c>
      <c r="G587" s="61"/>
      <c r="H587" s="126">
        <f>ROUND(F587*(1+$F$110),0)</f>
        <v>0</v>
      </c>
      <c r="J587" s="126">
        <f>ROUND(H587*(1+$F$110),0)</f>
        <v>0</v>
      </c>
      <c r="L587" s="126">
        <f>ROUND(J587*(1+$F$110),0)</f>
        <v>0</v>
      </c>
      <c r="N587" s="126">
        <f>ROUND(L587*(1+$F$110),0)</f>
        <v>0</v>
      </c>
      <c r="P587" s="102"/>
    </row>
    <row r="588" spans="2:6" ht="12.75">
      <c r="B588" s="38"/>
      <c r="F588" s="96"/>
    </row>
    <row r="589" spans="1:12" ht="12.75">
      <c r="A589" s="47" t="s">
        <v>877</v>
      </c>
      <c r="B589" s="38">
        <v>22</v>
      </c>
      <c r="D589" s="35" t="s">
        <v>612</v>
      </c>
      <c r="E589" s="65"/>
      <c r="F589" s="64"/>
      <c r="G589" s="105"/>
      <c r="H589" s="65"/>
      <c r="I589" s="65"/>
      <c r="J589" s="65"/>
      <c r="K589" s="65"/>
      <c r="L589" s="65"/>
    </row>
    <row r="590" spans="2:4" ht="12.75">
      <c r="B590" s="38"/>
      <c r="D590" s="13" t="s">
        <v>138</v>
      </c>
    </row>
    <row r="591" spans="2:4" ht="12.75">
      <c r="B591" s="38"/>
      <c r="D591" s="13" t="s">
        <v>139</v>
      </c>
    </row>
    <row r="592" spans="2:16" ht="12.75">
      <c r="B592" s="38"/>
      <c r="F592" s="127">
        <v>0</v>
      </c>
      <c r="G592" s="61"/>
      <c r="H592" s="126">
        <f>ROUND(F592*(1+$F$110),0)</f>
        <v>0</v>
      </c>
      <c r="J592" s="126">
        <f>ROUND(H592*(1+$F$110),0)</f>
        <v>0</v>
      </c>
      <c r="L592" s="126">
        <f>ROUND(J592*(1+$F$110),0)</f>
        <v>0</v>
      </c>
      <c r="N592" s="126">
        <f>ROUND(L592*(1+$F$110),0)</f>
        <v>0</v>
      </c>
      <c r="P592" s="102"/>
    </row>
    <row r="593" spans="2:6" ht="12.75">
      <c r="B593" s="38"/>
      <c r="F593" s="96"/>
    </row>
    <row r="594" spans="1:12" ht="12.75">
      <c r="A594" s="47" t="s">
        <v>877</v>
      </c>
      <c r="B594" s="38">
        <v>23</v>
      </c>
      <c r="D594" s="35" t="s">
        <v>624</v>
      </c>
      <c r="E594" s="65"/>
      <c r="F594" s="64"/>
      <c r="G594" s="105"/>
      <c r="H594" s="65"/>
      <c r="I594" s="65"/>
      <c r="J594" s="65"/>
      <c r="K594" s="65"/>
      <c r="L594" s="65"/>
    </row>
    <row r="595" spans="2:12" ht="12.75">
      <c r="B595" s="38"/>
      <c r="D595" s="13" t="s">
        <v>398</v>
      </c>
      <c r="E595" s="65"/>
      <c r="F595" s="64"/>
      <c r="G595" s="105"/>
      <c r="H595" s="65"/>
      <c r="I595" s="65"/>
      <c r="J595" s="65"/>
      <c r="K595" s="65"/>
      <c r="L595" s="65"/>
    </row>
    <row r="596" spans="2:12" ht="12.75">
      <c r="B596" s="38"/>
      <c r="D596" s="13" t="s">
        <v>140</v>
      </c>
      <c r="E596" s="65"/>
      <c r="F596" s="64"/>
      <c r="G596" s="105"/>
      <c r="H596" s="65"/>
      <c r="I596" s="65"/>
      <c r="J596" s="65"/>
      <c r="K596" s="65"/>
      <c r="L596" s="65"/>
    </row>
    <row r="597" spans="2:12" ht="12.75">
      <c r="B597" s="38"/>
      <c r="D597" s="13" t="s">
        <v>399</v>
      </c>
      <c r="E597" s="65"/>
      <c r="F597" s="64"/>
      <c r="G597" s="105"/>
      <c r="H597" s="65"/>
      <c r="I597" s="65"/>
      <c r="J597" s="65"/>
      <c r="K597" s="65"/>
      <c r="L597" s="65"/>
    </row>
    <row r="598" spans="2:12" ht="12.75">
      <c r="B598" s="38"/>
      <c r="D598" s="13" t="s">
        <v>400</v>
      </c>
      <c r="E598" s="65"/>
      <c r="F598" s="64"/>
      <c r="G598" s="105"/>
      <c r="H598" s="65"/>
      <c r="I598" s="65"/>
      <c r="J598" s="65"/>
      <c r="K598" s="65"/>
      <c r="L598" s="65"/>
    </row>
    <row r="599" spans="2:12" ht="12.75">
      <c r="B599" s="38"/>
      <c r="E599" s="65"/>
      <c r="F599" s="64"/>
      <c r="G599" s="105"/>
      <c r="H599" s="65"/>
      <c r="I599" s="65"/>
      <c r="J599" s="65"/>
      <c r="K599" s="65"/>
      <c r="L599" s="65"/>
    </row>
    <row r="600" spans="2:16" ht="12.75">
      <c r="B600" s="38"/>
      <c r="F600" s="127">
        <v>0</v>
      </c>
      <c r="G600" s="61"/>
      <c r="H600" s="126">
        <f>ROUND(F600*(1+$F$110),0)</f>
        <v>0</v>
      </c>
      <c r="J600" s="126">
        <f>ROUND(H600*(1+$F$110),0)</f>
        <v>0</v>
      </c>
      <c r="L600" s="126">
        <f>ROUND(J600*(1+$F$110),0)</f>
        <v>0</v>
      </c>
      <c r="N600" s="126">
        <f>ROUND(L600*(1+$F$110),0)</f>
        <v>0</v>
      </c>
      <c r="P600" s="102"/>
    </row>
    <row r="601" spans="2:6" ht="12.75">
      <c r="B601" s="38"/>
      <c r="F601" s="86"/>
    </row>
    <row r="602" spans="1:12" ht="12.75">
      <c r="A602" s="47" t="s">
        <v>877</v>
      </c>
      <c r="B602" s="38">
        <v>24</v>
      </c>
      <c r="D602" s="100" t="s">
        <v>401</v>
      </c>
      <c r="E602" s="65"/>
      <c r="F602" s="64"/>
      <c r="G602" s="105"/>
      <c r="H602" s="65"/>
      <c r="I602" s="65"/>
      <c r="J602" s="65"/>
      <c r="K602" s="65"/>
      <c r="L602" s="65"/>
    </row>
    <row r="603" spans="2:6" ht="12.75">
      <c r="B603" s="38"/>
      <c r="D603" s="13" t="s">
        <v>402</v>
      </c>
      <c r="F603" s="86"/>
    </row>
    <row r="604" spans="2:6" ht="12.75">
      <c r="B604" s="38"/>
      <c r="D604" s="13" t="s">
        <v>141</v>
      </c>
      <c r="F604" s="86"/>
    </row>
    <row r="605" spans="2:6" ht="12.75">
      <c r="B605" s="38"/>
      <c r="D605" s="13" t="s">
        <v>660</v>
      </c>
      <c r="F605" s="86"/>
    </row>
    <row r="606" spans="2:6" ht="12.75">
      <c r="B606" s="38"/>
      <c r="D606" s="13" t="s">
        <v>403</v>
      </c>
      <c r="F606" s="86"/>
    </row>
    <row r="607" spans="2:16" ht="12.75">
      <c r="B607" s="38"/>
      <c r="F607" s="127">
        <v>0</v>
      </c>
      <c r="G607" s="61"/>
      <c r="H607" s="126">
        <f>ROUND(F607*(1+$F$110),0)</f>
        <v>0</v>
      </c>
      <c r="J607" s="126">
        <f>ROUND(H607*(1+$F$110),0)</f>
        <v>0</v>
      </c>
      <c r="L607" s="126">
        <f>ROUND(J607*(1+$F$110),0)</f>
        <v>0</v>
      </c>
      <c r="N607" s="126">
        <f>ROUND(L607*(1+$F$110),0)</f>
        <v>0</v>
      </c>
      <c r="P607" s="102"/>
    </row>
    <row r="608" ht="12.75">
      <c r="B608" s="38"/>
    </row>
    <row r="609" ht="12.75">
      <c r="B609" s="38"/>
    </row>
    <row r="610" ht="12.75">
      <c r="B610" s="38"/>
    </row>
    <row r="611" spans="1:3" ht="12.75">
      <c r="A611" s="82"/>
      <c r="B611" s="38"/>
      <c r="C611" s="35" t="s">
        <v>625</v>
      </c>
    </row>
    <row r="612" spans="1:16" s="65" customFormat="1" ht="12.75">
      <c r="A612" s="114"/>
      <c r="B612" s="99"/>
      <c r="D612" s="103"/>
      <c r="E612" s="103"/>
      <c r="O612" s="54"/>
      <c r="P612" s="182"/>
    </row>
    <row r="613" spans="1:5" ht="12.75">
      <c r="A613" s="47" t="s">
        <v>877</v>
      </c>
      <c r="B613" s="38">
        <v>25</v>
      </c>
      <c r="D613" s="35" t="s">
        <v>821</v>
      </c>
      <c r="E613" s="65"/>
    </row>
    <row r="614" spans="2:4" ht="12.75">
      <c r="B614" s="38"/>
      <c r="D614" s="65" t="s">
        <v>142</v>
      </c>
    </row>
    <row r="615" spans="2:4" ht="12.75">
      <c r="B615" s="38"/>
      <c r="D615" s="65" t="s">
        <v>143</v>
      </c>
    </row>
    <row r="616" spans="2:4" ht="12.75">
      <c r="B616" s="38"/>
      <c r="D616" s="65" t="s">
        <v>32</v>
      </c>
    </row>
    <row r="617" spans="2:4" ht="12.75">
      <c r="B617" s="38"/>
      <c r="D617" s="65" t="s">
        <v>404</v>
      </c>
    </row>
    <row r="618" spans="2:14" ht="12.75">
      <c r="B618" s="38"/>
      <c r="D618" s="65"/>
      <c r="F618" s="235">
        <f>General1</f>
        <v>2005</v>
      </c>
      <c r="G618" s="54"/>
      <c r="H618" s="53">
        <f>F618+1</f>
        <v>2006</v>
      </c>
      <c r="I618" s="54"/>
      <c r="J618" s="53">
        <f>H618+1</f>
        <v>2007</v>
      </c>
      <c r="K618" s="54"/>
      <c r="L618" s="53">
        <f>J618+1</f>
        <v>2008</v>
      </c>
      <c r="M618" s="54"/>
      <c r="N618" s="53">
        <f>L618+1</f>
        <v>2009</v>
      </c>
    </row>
    <row r="619" spans="2:16" ht="12.75">
      <c r="B619" s="38"/>
      <c r="F619" s="127">
        <v>0</v>
      </c>
      <c r="G619" s="61"/>
      <c r="H619" s="126">
        <f>ROUND(F619*(1+$F$110),0)</f>
        <v>0</v>
      </c>
      <c r="J619" s="126">
        <f>ROUND(H619*(1+$F$110),0)</f>
        <v>0</v>
      </c>
      <c r="L619" s="126">
        <f>ROUND(J619*(1+$F$110),0)</f>
        <v>0</v>
      </c>
      <c r="N619" s="126">
        <f>ROUND(L619*(1+$F$110),0)</f>
        <v>0</v>
      </c>
      <c r="P619" s="102"/>
    </row>
    <row r="620" ht="12.75">
      <c r="B620" s="38"/>
    </row>
    <row r="621" spans="1:12" ht="12.75">
      <c r="A621" s="47" t="s">
        <v>877</v>
      </c>
      <c r="B621" s="38">
        <v>26</v>
      </c>
      <c r="D621" s="100" t="s">
        <v>822</v>
      </c>
      <c r="E621" s="65"/>
      <c r="F621" s="64"/>
      <c r="G621" s="105"/>
      <c r="H621" s="65"/>
      <c r="I621" s="65"/>
      <c r="J621" s="65"/>
      <c r="K621" s="65"/>
      <c r="L621" s="65"/>
    </row>
    <row r="622" spans="2:12" ht="44.25" customHeight="1">
      <c r="B622" s="38"/>
      <c r="D622" s="13" t="s">
        <v>144</v>
      </c>
      <c r="E622" s="65"/>
      <c r="F622" s="64"/>
      <c r="G622" s="105"/>
      <c r="H622" s="65"/>
      <c r="I622" s="65"/>
      <c r="J622" s="65"/>
      <c r="K622" s="65"/>
      <c r="L622" s="65"/>
    </row>
    <row r="623" spans="2:12" ht="12.75">
      <c r="B623" s="38"/>
      <c r="D623" s="13" t="s">
        <v>686</v>
      </c>
      <c r="E623" s="65"/>
      <c r="F623" s="64"/>
      <c r="G623" s="105"/>
      <c r="H623" s="65"/>
      <c r="I623" s="65"/>
      <c r="J623" s="65"/>
      <c r="K623" s="65"/>
      <c r="L623" s="65"/>
    </row>
    <row r="624" spans="2:12" ht="12.75">
      <c r="B624" s="38"/>
      <c r="D624" s="13" t="s">
        <v>685</v>
      </c>
      <c r="E624" s="65"/>
      <c r="F624" s="64"/>
      <c r="G624" s="105"/>
      <c r="H624" s="65"/>
      <c r="I624" s="65"/>
      <c r="J624" s="65"/>
      <c r="K624" s="65"/>
      <c r="L624" s="65"/>
    </row>
    <row r="625" spans="2:6" ht="12.75">
      <c r="B625" s="38"/>
      <c r="D625" s="13" t="s">
        <v>145</v>
      </c>
      <c r="E625" s="65"/>
      <c r="F625" s="65"/>
    </row>
    <row r="626" ht="3.75" customHeight="1">
      <c r="B626" s="38"/>
    </row>
    <row r="627" spans="2:16" ht="12.75">
      <c r="B627" s="38"/>
      <c r="D627" s="258" t="s">
        <v>661</v>
      </c>
      <c r="F627" s="127">
        <v>0</v>
      </c>
      <c r="G627" s="61"/>
      <c r="H627" s="126">
        <f>ROUND(F627*(1+$F$110),0)</f>
        <v>0</v>
      </c>
      <c r="J627" s="126">
        <f>ROUND(H627*(1+$F$110),0)</f>
        <v>0</v>
      </c>
      <c r="L627" s="126">
        <f>ROUND(J627*(1+$F$110),0)</f>
        <v>0</v>
      </c>
      <c r="N627" s="126">
        <f>ROUND(L627*(1+$F$110),0)</f>
        <v>0</v>
      </c>
      <c r="P627" s="102"/>
    </row>
    <row r="628" spans="2:4" ht="12.75">
      <c r="B628" s="38"/>
      <c r="D628" s="258" t="s">
        <v>662</v>
      </c>
    </row>
    <row r="629" spans="2:4" ht="12.75">
      <c r="B629" s="38"/>
      <c r="D629" s="258" t="s">
        <v>663</v>
      </c>
    </row>
    <row r="630" spans="2:4" ht="12.75">
      <c r="B630" s="38"/>
      <c r="D630" s="258" t="s">
        <v>687</v>
      </c>
    </row>
    <row r="631" spans="2:4" ht="12.75">
      <c r="B631" s="38"/>
      <c r="D631" s="258" t="s">
        <v>442</v>
      </c>
    </row>
    <row r="632" ht="12.75">
      <c r="B632" s="38"/>
    </row>
    <row r="633" spans="1:12" ht="12.75">
      <c r="A633" s="47" t="s">
        <v>877</v>
      </c>
      <c r="B633" s="38">
        <v>27</v>
      </c>
      <c r="D633" s="35" t="s">
        <v>626</v>
      </c>
      <c r="E633" s="65"/>
      <c r="F633" s="64"/>
      <c r="G633" s="105"/>
      <c r="H633" s="65"/>
      <c r="I633" s="65"/>
      <c r="J633" s="65"/>
      <c r="K633" s="65"/>
      <c r="L633" s="65"/>
    </row>
    <row r="634" spans="2:12" ht="12.75">
      <c r="B634" s="38"/>
      <c r="D634" s="13" t="s">
        <v>405</v>
      </c>
      <c r="E634" s="65"/>
      <c r="F634" s="64"/>
      <c r="G634" s="105"/>
      <c r="H634" s="65"/>
      <c r="I634" s="65"/>
      <c r="J634" s="65"/>
      <c r="K634" s="65"/>
      <c r="L634" s="65"/>
    </row>
    <row r="635" spans="2:12" ht="12.75">
      <c r="B635" s="38"/>
      <c r="D635" s="13" t="s">
        <v>146</v>
      </c>
      <c r="E635" s="65"/>
      <c r="F635" s="64"/>
      <c r="G635" s="105"/>
      <c r="H635" s="65"/>
      <c r="I635" s="65"/>
      <c r="J635" s="65"/>
      <c r="K635" s="65"/>
      <c r="L635" s="65"/>
    </row>
    <row r="636" spans="2:12" ht="12.75">
      <c r="B636" s="38"/>
      <c r="D636" s="13" t="s">
        <v>406</v>
      </c>
      <c r="E636" s="65"/>
      <c r="F636" s="64"/>
      <c r="G636" s="105"/>
      <c r="H636" s="65"/>
      <c r="I636" s="65"/>
      <c r="J636" s="65"/>
      <c r="K636" s="65"/>
      <c r="L636" s="65"/>
    </row>
    <row r="637" spans="2:12" ht="12.75">
      <c r="B637" s="38"/>
      <c r="D637" s="13" t="s">
        <v>407</v>
      </c>
      <c r="E637" s="65"/>
      <c r="F637" s="64"/>
      <c r="G637" s="105"/>
      <c r="H637" s="65"/>
      <c r="I637" s="65"/>
      <c r="J637" s="65"/>
      <c r="K637" s="65"/>
      <c r="L637" s="65"/>
    </row>
    <row r="638" ht="12.75">
      <c r="B638" s="38"/>
    </row>
    <row r="639" spans="2:16" ht="12.75">
      <c r="B639" s="38"/>
      <c r="F639" s="127">
        <v>0</v>
      </c>
      <c r="G639" s="61"/>
      <c r="H639" s="126">
        <f>ROUND(F639*(1+$F$110),0)</f>
        <v>0</v>
      </c>
      <c r="J639" s="126">
        <f>ROUND(H639*(1+$F$110),0)</f>
        <v>0</v>
      </c>
      <c r="L639" s="126">
        <f>ROUND(J639*(1+$F$110),0)</f>
        <v>0</v>
      </c>
      <c r="N639" s="126">
        <f>ROUND(L639*(1+$F$110),0)</f>
        <v>0</v>
      </c>
      <c r="P639" s="102"/>
    </row>
    <row r="640" spans="2:16" ht="12.75">
      <c r="B640" s="38"/>
      <c r="P640" s="102"/>
    </row>
    <row r="641" spans="1:12" ht="12.75">
      <c r="A641" s="47" t="s">
        <v>877</v>
      </c>
      <c r="B641" s="38">
        <v>28</v>
      </c>
      <c r="D641" s="100" t="s">
        <v>1</v>
      </c>
      <c r="E641" s="65"/>
      <c r="F641" s="64"/>
      <c r="G641" s="105"/>
      <c r="H641" s="65"/>
      <c r="I641" s="65"/>
      <c r="J641" s="65"/>
      <c r="K641" s="65"/>
      <c r="L641" s="65"/>
    </row>
    <row r="642" spans="2:6" ht="12.75">
      <c r="B642" s="38"/>
      <c r="D642" s="13" t="s">
        <v>147</v>
      </c>
      <c r="F642" s="86"/>
    </row>
    <row r="643" spans="2:6" ht="12.75">
      <c r="B643" s="38"/>
      <c r="D643" s="13" t="s">
        <v>408</v>
      </c>
      <c r="F643" s="86"/>
    </row>
    <row r="644" spans="2:16" ht="12.75">
      <c r="B644" s="38"/>
      <c r="F644" s="127">
        <v>0</v>
      </c>
      <c r="G644" s="61"/>
      <c r="H644" s="126">
        <f>ROUND(F644*(1+$F$110),0)</f>
        <v>0</v>
      </c>
      <c r="J644" s="126">
        <f>ROUND(H644*(1+$F$110),0)</f>
        <v>0</v>
      </c>
      <c r="L644" s="126">
        <f>ROUND(J644*(1+$F$110),0)</f>
        <v>0</v>
      </c>
      <c r="N644" s="126">
        <f>ROUND(L644*(1+$F$110),0)</f>
        <v>0</v>
      </c>
      <c r="P644" s="102"/>
    </row>
    <row r="645" ht="12.75">
      <c r="B645" s="38"/>
    </row>
    <row r="646" ht="12.75">
      <c r="B646" s="38"/>
    </row>
    <row r="647" ht="12.75">
      <c r="B647" s="38"/>
    </row>
    <row r="648" spans="1:3" ht="12.75">
      <c r="A648" s="82"/>
      <c r="B648" s="38"/>
      <c r="C648" s="35" t="s">
        <v>1032</v>
      </c>
    </row>
    <row r="649" spans="1:16" s="65" customFormat="1" ht="12.75">
      <c r="A649" s="114"/>
      <c r="B649" s="99"/>
      <c r="D649" s="103"/>
      <c r="E649" s="103"/>
      <c r="F649" s="179"/>
      <c r="G649" s="110"/>
      <c r="H649" s="180"/>
      <c r="I649" s="54"/>
      <c r="J649" s="56"/>
      <c r="K649" s="54"/>
      <c r="L649" s="56"/>
      <c r="M649" s="54"/>
      <c r="N649" s="56"/>
      <c r="O649" s="54"/>
      <c r="P649" s="182"/>
    </row>
    <row r="650" spans="1:12" ht="12.75">
      <c r="A650" s="47" t="s">
        <v>877</v>
      </c>
      <c r="B650" s="38">
        <v>29</v>
      </c>
      <c r="D650" s="100" t="s">
        <v>627</v>
      </c>
      <c r="E650" s="65"/>
      <c r="F650" s="64"/>
      <c r="G650" s="105"/>
      <c r="H650" s="65"/>
      <c r="I650" s="65"/>
      <c r="J650" s="65"/>
      <c r="K650" s="65"/>
      <c r="L650" s="65"/>
    </row>
    <row r="651" spans="2:12" ht="12.75">
      <c r="B651" s="38"/>
      <c r="D651" s="13" t="s">
        <v>689</v>
      </c>
      <c r="E651" s="65"/>
      <c r="F651" s="64"/>
      <c r="G651" s="105"/>
      <c r="H651" s="65"/>
      <c r="I651" s="65"/>
      <c r="J651" s="65"/>
      <c r="K651" s="65"/>
      <c r="L651" s="65"/>
    </row>
    <row r="652" spans="2:12" ht="12.75">
      <c r="B652" s="38"/>
      <c r="D652" s="13" t="s">
        <v>148</v>
      </c>
      <c r="E652" s="65"/>
      <c r="F652" s="64"/>
      <c r="G652" s="105"/>
      <c r="H652" s="65"/>
      <c r="I652" s="65"/>
      <c r="J652" s="65"/>
      <c r="K652" s="65"/>
      <c r="L652" s="65"/>
    </row>
    <row r="653" spans="2:12" ht="12.75">
      <c r="B653" s="38"/>
      <c r="D653" s="13" t="s">
        <v>688</v>
      </c>
      <c r="E653" s="65"/>
      <c r="F653" s="64"/>
      <c r="G653" s="105"/>
      <c r="H653" s="65"/>
      <c r="I653" s="65"/>
      <c r="J653" s="65"/>
      <c r="K653" s="65"/>
      <c r="L653" s="65"/>
    </row>
    <row r="654" spans="2:6" ht="12.75">
      <c r="B654" s="38"/>
      <c r="D654" s="13" t="s">
        <v>149</v>
      </c>
      <c r="E654" s="65"/>
      <c r="F654" s="65"/>
    </row>
    <row r="655" spans="2:6" ht="12.75">
      <c r="B655" s="38"/>
      <c r="D655" s="65" t="s">
        <v>690</v>
      </c>
      <c r="E655" s="65"/>
      <c r="F655" s="65"/>
    </row>
    <row r="656" spans="1:16" s="65" customFormat="1" ht="12.75">
      <c r="A656" s="114"/>
      <c r="B656" s="99"/>
      <c r="D656" s="103"/>
      <c r="E656" s="103"/>
      <c r="F656" s="235">
        <f>General1</f>
        <v>2005</v>
      </c>
      <c r="G656" s="54"/>
      <c r="H656" s="53">
        <f>F656+1</f>
        <v>2006</v>
      </c>
      <c r="I656" s="54"/>
      <c r="J656" s="53">
        <f>H656+1</f>
        <v>2007</v>
      </c>
      <c r="K656" s="54"/>
      <c r="L656" s="53">
        <f>J656+1</f>
        <v>2008</v>
      </c>
      <c r="M656" s="54"/>
      <c r="N656" s="53">
        <f>L656+1</f>
        <v>2009</v>
      </c>
      <c r="O656" s="54"/>
      <c r="P656" s="182"/>
    </row>
    <row r="657" spans="1:16" s="65" customFormat="1" ht="12.75">
      <c r="A657" s="114"/>
      <c r="B657" s="99"/>
      <c r="D657" s="103"/>
      <c r="E657" s="103"/>
      <c r="F657" s="67"/>
      <c r="G657" s="110"/>
      <c r="H657" s="139"/>
      <c r="I657" s="54"/>
      <c r="J657" s="55"/>
      <c r="K657" s="54"/>
      <c r="L657" s="55"/>
      <c r="M657" s="54"/>
      <c r="N657" s="55"/>
      <c r="O657" s="54"/>
      <c r="P657" s="182"/>
    </row>
    <row r="658" spans="2:16" ht="12.75">
      <c r="B658" s="38"/>
      <c r="D658" s="258" t="s">
        <v>664</v>
      </c>
      <c r="F658" s="127">
        <v>0</v>
      </c>
      <c r="G658" s="61"/>
      <c r="H658" s="126">
        <f>ROUND(F658*(1+$F$110),0)</f>
        <v>0</v>
      </c>
      <c r="J658" s="126">
        <f>ROUND(H658*(1+$F$110),0)</f>
        <v>0</v>
      </c>
      <c r="L658" s="126">
        <f>ROUND(J658*(1+$F$110),0)</f>
        <v>0</v>
      </c>
      <c r="N658" s="126">
        <f>ROUND(L658*(1+$F$110),0)</f>
        <v>0</v>
      </c>
      <c r="P658" s="102"/>
    </row>
    <row r="659" spans="2:4" ht="12.75">
      <c r="B659" s="38"/>
      <c r="D659" s="258" t="s">
        <v>665</v>
      </c>
    </row>
    <row r="660" spans="2:4" ht="12.75">
      <c r="B660" s="38"/>
      <c r="D660" s="258" t="s">
        <v>666</v>
      </c>
    </row>
    <row r="661" spans="2:4" ht="12.75">
      <c r="B661" s="38"/>
      <c r="D661" s="258" t="s">
        <v>667</v>
      </c>
    </row>
    <row r="662" spans="2:4" ht="12.75">
      <c r="B662" s="38"/>
      <c r="D662" s="258" t="s">
        <v>668</v>
      </c>
    </row>
    <row r="663" ht="12.75">
      <c r="B663" s="38"/>
    </row>
    <row r="664" spans="1:12" ht="12.75">
      <c r="A664" s="47" t="s">
        <v>877</v>
      </c>
      <c r="B664" s="38">
        <v>30</v>
      </c>
      <c r="D664" s="100" t="s">
        <v>628</v>
      </c>
      <c r="E664" s="65"/>
      <c r="F664" s="64"/>
      <c r="G664" s="105"/>
      <c r="H664" s="65"/>
      <c r="I664" s="65"/>
      <c r="J664" s="65"/>
      <c r="K664" s="65"/>
      <c r="L664" s="65"/>
    </row>
    <row r="665" spans="2:12" ht="12.75">
      <c r="B665" s="38"/>
      <c r="D665" s="13" t="s">
        <v>150</v>
      </c>
      <c r="E665" s="65"/>
      <c r="F665" s="64"/>
      <c r="G665" s="105"/>
      <c r="H665" s="65"/>
      <c r="I665" s="65"/>
      <c r="J665" s="65"/>
      <c r="K665" s="65"/>
      <c r="L665" s="65"/>
    </row>
    <row r="666" spans="2:12" ht="12.75">
      <c r="B666" s="38"/>
      <c r="D666" s="13" t="s">
        <v>409</v>
      </c>
      <c r="E666" s="65"/>
      <c r="F666" s="64"/>
      <c r="G666" s="105"/>
      <c r="H666" s="65"/>
      <c r="I666" s="65"/>
      <c r="J666" s="65"/>
      <c r="K666" s="65"/>
      <c r="L666" s="65"/>
    </row>
    <row r="667" spans="2:12" ht="12.75">
      <c r="B667" s="38"/>
      <c r="D667" s="13" t="s">
        <v>151</v>
      </c>
      <c r="E667" s="65"/>
      <c r="F667" s="64"/>
      <c r="G667" s="105"/>
      <c r="H667" s="65"/>
      <c r="I667" s="65"/>
      <c r="J667" s="65"/>
      <c r="K667" s="65"/>
      <c r="L667" s="65"/>
    </row>
    <row r="668" spans="2:4" ht="12.75">
      <c r="B668" s="38"/>
      <c r="D668" s="13" t="s">
        <v>407</v>
      </c>
    </row>
    <row r="669" ht="12.75">
      <c r="B669" s="38"/>
    </row>
    <row r="670" spans="2:16" ht="12.75">
      <c r="B670" s="38"/>
      <c r="F670" s="127">
        <v>0</v>
      </c>
      <c r="G670" s="61"/>
      <c r="H670" s="126">
        <f>ROUND(F670*(1+$F$110),0)</f>
        <v>0</v>
      </c>
      <c r="J670" s="126">
        <f>ROUND(H670*(1+$F$110),0)</f>
        <v>0</v>
      </c>
      <c r="L670" s="126">
        <f>ROUND(J670*(1+$F$110),0)</f>
        <v>0</v>
      </c>
      <c r="N670" s="126">
        <f>ROUND(L670*(1+$F$110),0)</f>
        <v>0</v>
      </c>
      <c r="P670" s="102"/>
    </row>
    <row r="671" ht="12.75">
      <c r="B671" s="38"/>
    </row>
    <row r="672" spans="1:3" ht="12.75">
      <c r="A672" s="82"/>
      <c r="B672" s="38"/>
      <c r="C672" s="35" t="s">
        <v>869</v>
      </c>
    </row>
    <row r="673" spans="1:16" s="65" customFormat="1" ht="12.75">
      <c r="A673" s="114"/>
      <c r="B673" s="99"/>
      <c r="D673" s="103"/>
      <c r="E673" s="103"/>
      <c r="O673" s="54"/>
      <c r="P673" s="182"/>
    </row>
    <row r="674" spans="1:12" ht="12.75">
      <c r="A674" s="47" t="s">
        <v>877</v>
      </c>
      <c r="B674" s="38">
        <v>31</v>
      </c>
      <c r="D674" s="100" t="s">
        <v>410</v>
      </c>
      <c r="E674" s="65"/>
      <c r="F674" s="64"/>
      <c r="G674" s="105"/>
      <c r="H674" s="65"/>
      <c r="I674" s="65"/>
      <c r="J674" s="65"/>
      <c r="K674" s="65"/>
      <c r="L674" s="65"/>
    </row>
    <row r="675" spans="2:4" ht="12.75">
      <c r="B675" s="38"/>
      <c r="D675" s="13" t="s">
        <v>152</v>
      </c>
    </row>
    <row r="676" spans="2:4" ht="12.75">
      <c r="B676" s="38"/>
      <c r="D676" s="13" t="s">
        <v>153</v>
      </c>
    </row>
    <row r="677" spans="2:14" ht="12.75">
      <c r="B677" s="38"/>
      <c r="D677" s="35"/>
      <c r="E677" s="65"/>
      <c r="F677" s="235">
        <f>General1</f>
        <v>2005</v>
      </c>
      <c r="G677" s="54"/>
      <c r="H677" s="53">
        <f>F677+1</f>
        <v>2006</v>
      </c>
      <c r="I677" s="54"/>
      <c r="J677" s="53">
        <f>H677+1</f>
        <v>2007</v>
      </c>
      <c r="K677" s="54"/>
      <c r="L677" s="53">
        <f>J677+1</f>
        <v>2008</v>
      </c>
      <c r="M677" s="54"/>
      <c r="N677" s="53">
        <f>L677+1</f>
        <v>2009</v>
      </c>
    </row>
    <row r="678" spans="2:16" ht="12.75">
      <c r="B678" s="38"/>
      <c r="D678" s="258" t="s">
        <v>691</v>
      </c>
      <c r="F678" s="127">
        <v>0</v>
      </c>
      <c r="G678" s="61"/>
      <c r="H678" s="126">
        <f>ROUND(F678*(1+$F$110),0)</f>
        <v>0</v>
      </c>
      <c r="J678" s="126">
        <f>ROUND(H678*(1+$F$110),0)</f>
        <v>0</v>
      </c>
      <c r="L678" s="126">
        <f>ROUND(J678*(1+$F$110),0)</f>
        <v>0</v>
      </c>
      <c r="N678" s="126">
        <f>ROUND(L678*(1+$F$110),0)</f>
        <v>0</v>
      </c>
      <c r="P678" s="102"/>
    </row>
    <row r="679" spans="2:16" ht="12.75">
      <c r="B679" s="38"/>
      <c r="P679" s="102"/>
    </row>
    <row r="680" spans="2:16" ht="12.75">
      <c r="B680" s="38"/>
      <c r="D680" s="13" t="s">
        <v>650</v>
      </c>
      <c r="P680" s="102"/>
    </row>
    <row r="681" spans="2:16" ht="12.75">
      <c r="B681" s="38"/>
      <c r="D681" s="13" t="s">
        <v>251</v>
      </c>
      <c r="P681" s="102"/>
    </row>
    <row r="682" spans="2:16" ht="12.75">
      <c r="B682" s="38"/>
      <c r="D682" s="13" t="s">
        <v>250</v>
      </c>
      <c r="P682" s="102"/>
    </row>
    <row r="683" spans="2:16" ht="12.75">
      <c r="B683" s="38"/>
      <c r="P683" s="102"/>
    </row>
    <row r="684" spans="1:12" ht="12.75">
      <c r="A684" s="47" t="s">
        <v>877</v>
      </c>
      <c r="B684" s="38">
        <v>32</v>
      </c>
      <c r="D684" s="35" t="s">
        <v>823</v>
      </c>
      <c r="E684" s="65"/>
      <c r="F684" s="64"/>
      <c r="G684" s="105"/>
      <c r="H684" s="65"/>
      <c r="I684" s="65"/>
      <c r="J684" s="65"/>
      <c r="K684" s="65"/>
      <c r="L684" s="65"/>
    </row>
    <row r="685" spans="2:12" ht="12.75">
      <c r="B685" s="38"/>
      <c r="D685" s="13" t="s">
        <v>909</v>
      </c>
      <c r="E685" s="65"/>
      <c r="F685" s="64"/>
      <c r="G685" s="105"/>
      <c r="H685" s="65"/>
      <c r="I685" s="65"/>
      <c r="J685" s="65"/>
      <c r="K685" s="65"/>
      <c r="L685" s="65"/>
    </row>
    <row r="686" spans="2:12" ht="12.75">
      <c r="B686" s="38"/>
      <c r="D686" s="13" t="s">
        <v>154</v>
      </c>
      <c r="E686" s="65"/>
      <c r="F686" s="64"/>
      <c r="G686" s="105"/>
      <c r="H686" s="65"/>
      <c r="I686" s="65"/>
      <c r="J686" s="65"/>
      <c r="K686" s="65"/>
      <c r="L686" s="65"/>
    </row>
    <row r="687" spans="2:12" ht="12.75">
      <c r="B687" s="38"/>
      <c r="D687" s="13" t="s">
        <v>360</v>
      </c>
      <c r="E687" s="65"/>
      <c r="F687" s="64"/>
      <c r="G687" s="105"/>
      <c r="H687" s="65"/>
      <c r="I687" s="65"/>
      <c r="J687" s="65"/>
      <c r="K687" s="65"/>
      <c r="L687" s="65"/>
    </row>
    <row r="688" spans="2:12" ht="12.75">
      <c r="B688" s="38"/>
      <c r="D688" s="13" t="s">
        <v>359</v>
      </c>
      <c r="E688" s="65"/>
      <c r="F688" s="64"/>
      <c r="G688" s="105"/>
      <c r="H688" s="65"/>
      <c r="I688" s="65"/>
      <c r="J688" s="65"/>
      <c r="K688" s="65"/>
      <c r="L688" s="65"/>
    </row>
    <row r="689" ht="12.75">
      <c r="B689" s="38"/>
    </row>
    <row r="690" spans="2:16" ht="12.75">
      <c r="B690" s="38"/>
      <c r="D690" s="341" t="s">
        <v>692</v>
      </c>
      <c r="F690" s="200">
        <v>0</v>
      </c>
      <c r="G690" s="58"/>
      <c r="H690" s="237">
        <f>ROUND(F690*(1+$F$110),0)</f>
        <v>0</v>
      </c>
      <c r="I690" s="58"/>
      <c r="J690" s="237">
        <f>ROUND(H690*(1+$F$110),0)</f>
        <v>0</v>
      </c>
      <c r="K690" s="58"/>
      <c r="L690" s="237">
        <f>ROUND(J690*(1+$F$110),0)</f>
        <v>0</v>
      </c>
      <c r="M690" s="58"/>
      <c r="N690" s="237">
        <f>ROUND(L690*(1+$F$110),0)</f>
        <v>0</v>
      </c>
      <c r="P690" s="102"/>
    </row>
    <row r="691" spans="2:16" ht="12.75">
      <c r="B691" s="38"/>
      <c r="D691" s="341" t="s">
        <v>452</v>
      </c>
      <c r="F691" s="196">
        <v>0</v>
      </c>
      <c r="G691" s="58"/>
      <c r="H691" s="243">
        <f>ROUND(F691*(1+$F$110),0)</f>
        <v>0</v>
      </c>
      <c r="I691" s="58"/>
      <c r="J691" s="243">
        <f>ROUND(H691*(1+$F$110),0)</f>
        <v>0</v>
      </c>
      <c r="K691" s="58"/>
      <c r="L691" s="243">
        <f>ROUND(J691*(1+$F$110),0)</f>
        <v>0</v>
      </c>
      <c r="M691" s="58"/>
      <c r="N691" s="243">
        <f>ROUND(L691*(1+$F$110),0)</f>
        <v>0</v>
      </c>
      <c r="P691" s="102"/>
    </row>
    <row r="692" spans="2:16" ht="12.75">
      <c r="B692" s="38"/>
      <c r="D692" s="341" t="s">
        <v>693</v>
      </c>
      <c r="F692" s="196">
        <v>0</v>
      </c>
      <c r="G692" s="58"/>
      <c r="H692" s="243">
        <f>ROUND(F692*(1+$F$110),0)</f>
        <v>0</v>
      </c>
      <c r="I692" s="58"/>
      <c r="J692" s="243">
        <f>ROUND(H692*(1+$F$110),0)</f>
        <v>0</v>
      </c>
      <c r="K692" s="58"/>
      <c r="L692" s="243">
        <f>ROUND(J692*(1+$F$110),0)</f>
        <v>0</v>
      </c>
      <c r="M692" s="58"/>
      <c r="N692" s="243">
        <f>ROUND(L692*(1+$F$110),0)</f>
        <v>0</v>
      </c>
      <c r="P692" s="102"/>
    </row>
    <row r="693" spans="2:16" ht="12.75">
      <c r="B693" s="38"/>
      <c r="D693" s="341" t="s">
        <v>453</v>
      </c>
      <c r="F693" s="196">
        <v>0</v>
      </c>
      <c r="G693" s="58"/>
      <c r="H693" s="243">
        <f>ROUND(F693*(1+$F$110),0)</f>
        <v>0</v>
      </c>
      <c r="I693" s="58"/>
      <c r="J693" s="243">
        <f>ROUND(H693*(1+$F$110),0)</f>
        <v>0</v>
      </c>
      <c r="K693" s="58"/>
      <c r="L693" s="243">
        <f>ROUND(J693*(1+$F$110),0)</f>
        <v>0</v>
      </c>
      <c r="M693" s="58"/>
      <c r="N693" s="243">
        <f>ROUND(L693*(1+$F$110),0)</f>
        <v>0</v>
      </c>
      <c r="P693" s="102"/>
    </row>
    <row r="694" spans="2:16" ht="12.75">
      <c r="B694" s="38"/>
      <c r="D694" s="341" t="s">
        <v>823</v>
      </c>
      <c r="F694" s="196">
        <v>0</v>
      </c>
      <c r="G694" s="58"/>
      <c r="H694" s="243">
        <f>ROUND(F694*(1+$F$110),0)</f>
        <v>0</v>
      </c>
      <c r="I694" s="58"/>
      <c r="J694" s="243">
        <f>ROUND(H694*(1+$F$110),0)</f>
        <v>0</v>
      </c>
      <c r="K694" s="58"/>
      <c r="L694" s="243">
        <f>ROUND(J694*(1+$F$110),0)</f>
        <v>0</v>
      </c>
      <c r="M694" s="58"/>
      <c r="N694" s="243">
        <f>ROUND(L694*(1+$F$110),0)</f>
        <v>0</v>
      </c>
      <c r="P694" s="102"/>
    </row>
    <row r="695" spans="1:4" ht="12.75">
      <c r="A695" s="35" t="s">
        <v>752</v>
      </c>
      <c r="B695" s="233"/>
      <c r="C695" s="35"/>
      <c r="D695" s="239"/>
    </row>
    <row r="696" spans="1:3" ht="12.75">
      <c r="A696" s="37"/>
      <c r="B696" s="38"/>
      <c r="C696" s="37"/>
    </row>
    <row r="697" spans="1:8" ht="12.75">
      <c r="A697" s="82"/>
      <c r="B697" s="38"/>
      <c r="C697" s="35"/>
      <c r="D697" s="35" t="s">
        <v>155</v>
      </c>
      <c r="H697" s="58"/>
    </row>
    <row r="698" spans="2:8" ht="12.75">
      <c r="B698" s="38"/>
      <c r="C698" s="35"/>
      <c r="D698" s="35"/>
      <c r="H698" s="58"/>
    </row>
    <row r="699" spans="1:6" ht="12.75">
      <c r="A699" s="13"/>
      <c r="D699" s="13" t="s">
        <v>919</v>
      </c>
      <c r="F699" s="58"/>
    </row>
    <row r="700" spans="2:6" ht="12.75">
      <c r="B700" s="38"/>
      <c r="D700" s="13" t="s">
        <v>920</v>
      </c>
      <c r="F700" s="58"/>
    </row>
    <row r="701" spans="2:6" ht="12.75">
      <c r="B701" s="38"/>
      <c r="D701" s="13" t="s">
        <v>156</v>
      </c>
      <c r="F701" s="58"/>
    </row>
    <row r="702" spans="2:6" ht="12.75">
      <c r="B702" s="38"/>
      <c r="D702" s="13" t="s">
        <v>157</v>
      </c>
      <c r="F702" s="58"/>
    </row>
    <row r="703" spans="2:6" ht="12.75">
      <c r="B703" s="38"/>
      <c r="D703" s="13" t="s">
        <v>921</v>
      </c>
      <c r="F703" s="58"/>
    </row>
    <row r="704" spans="2:6" ht="12.75">
      <c r="B704" s="38"/>
      <c r="F704" s="58"/>
    </row>
    <row r="705" spans="1:16" ht="12.75">
      <c r="A705" s="47" t="s">
        <v>886</v>
      </c>
      <c r="B705" s="38">
        <v>1</v>
      </c>
      <c r="D705" s="35" t="s">
        <v>802</v>
      </c>
      <c r="F705" s="52"/>
      <c r="G705" s="52"/>
      <c r="H705" s="52"/>
      <c r="I705" s="52"/>
      <c r="J705" s="52"/>
      <c r="K705" s="52"/>
      <c r="L705" s="52"/>
      <c r="M705" s="52"/>
      <c r="N705" s="52"/>
      <c r="O705" s="52"/>
      <c r="P705" s="186"/>
    </row>
    <row r="706" spans="2:16" ht="6.75" customHeight="1">
      <c r="B706" s="38"/>
      <c r="D706" s="59"/>
      <c r="F706" s="52"/>
      <c r="G706" s="52"/>
      <c r="H706" s="52"/>
      <c r="I706" s="52"/>
      <c r="J706" s="52"/>
      <c r="K706" s="52"/>
      <c r="L706" s="52"/>
      <c r="M706" s="52"/>
      <c r="N706" s="52"/>
      <c r="O706" s="52"/>
      <c r="P706" s="186"/>
    </row>
    <row r="707" spans="2:16" ht="12.75">
      <c r="B707" s="38"/>
      <c r="D707" s="31" t="s">
        <v>922</v>
      </c>
      <c r="F707" s="52"/>
      <c r="G707" s="52"/>
      <c r="H707" s="52"/>
      <c r="I707" s="52"/>
      <c r="J707" s="52"/>
      <c r="K707" s="52"/>
      <c r="L707" s="52"/>
      <c r="M707" s="52"/>
      <c r="N707" s="52"/>
      <c r="O707" s="52"/>
      <c r="P707" s="186"/>
    </row>
    <row r="708" spans="2:16" ht="12.75">
      <c r="B708" s="38"/>
      <c r="D708" s="31" t="s">
        <v>158</v>
      </c>
      <c r="F708" s="52"/>
      <c r="G708" s="52"/>
      <c r="H708" s="52"/>
      <c r="I708" s="52"/>
      <c r="J708" s="52"/>
      <c r="K708" s="52"/>
      <c r="L708" s="52"/>
      <c r="M708" s="52"/>
      <c r="N708" s="52"/>
      <c r="O708" s="52"/>
      <c r="P708" s="186"/>
    </row>
    <row r="709" spans="2:16" ht="12.75">
      <c r="B709" s="38"/>
      <c r="D709" s="31" t="s">
        <v>923</v>
      </c>
      <c r="E709" s="31"/>
      <c r="F709" s="52"/>
      <c r="G709" s="52"/>
      <c r="H709" s="52"/>
      <c r="I709" s="52"/>
      <c r="J709" s="52"/>
      <c r="K709" s="52"/>
      <c r="L709" s="52"/>
      <c r="M709" s="52"/>
      <c r="N709" s="52"/>
      <c r="O709" s="52"/>
      <c r="P709" s="186"/>
    </row>
    <row r="710" spans="2:16" ht="12.75">
      <c r="B710" s="38"/>
      <c r="D710" s="31" t="s">
        <v>159</v>
      </c>
      <c r="F710" s="52"/>
      <c r="G710" s="52"/>
      <c r="H710" s="52"/>
      <c r="I710" s="52"/>
      <c r="J710" s="52"/>
      <c r="K710" s="52"/>
      <c r="L710" s="52"/>
      <c r="M710" s="52"/>
      <c r="N710" s="52"/>
      <c r="O710" s="52"/>
      <c r="P710" s="186"/>
    </row>
    <row r="711" spans="2:16" ht="12.75">
      <c r="B711" s="38"/>
      <c r="D711" s="31" t="s">
        <v>924</v>
      </c>
      <c r="E711" s="31"/>
      <c r="F711" s="52"/>
      <c r="G711" s="52"/>
      <c r="H711" s="52"/>
      <c r="I711" s="52"/>
      <c r="J711" s="52"/>
      <c r="K711" s="52"/>
      <c r="L711" s="52"/>
      <c r="M711" s="52"/>
      <c r="N711" s="52"/>
      <c r="O711" s="52"/>
      <c r="P711" s="186"/>
    </row>
    <row r="712" spans="2:16" ht="12.75">
      <c r="B712" s="38"/>
      <c r="D712" s="31" t="s">
        <v>160</v>
      </c>
      <c r="F712" s="52"/>
      <c r="G712" s="52"/>
      <c r="H712" s="52"/>
      <c r="I712" s="52"/>
      <c r="J712" s="52"/>
      <c r="K712" s="52"/>
      <c r="L712" s="52"/>
      <c r="M712" s="52"/>
      <c r="N712" s="52"/>
      <c r="O712" s="52"/>
      <c r="P712" s="186"/>
    </row>
    <row r="713" spans="2:16" ht="12.75">
      <c r="B713" s="38"/>
      <c r="D713" s="31" t="s">
        <v>246</v>
      </c>
      <c r="F713" s="52"/>
      <c r="G713" s="52"/>
      <c r="H713" s="52"/>
      <c r="I713" s="52"/>
      <c r="J713" s="52"/>
      <c r="K713" s="52"/>
      <c r="L713" s="52"/>
      <c r="M713" s="52"/>
      <c r="N713" s="52"/>
      <c r="O713" s="52"/>
      <c r="P713" s="186"/>
    </row>
    <row r="714" spans="2:16" ht="12.75">
      <c r="B714" s="38"/>
      <c r="D714" s="31" t="s">
        <v>488</v>
      </c>
      <c r="E714" s="31"/>
      <c r="F714" s="52"/>
      <c r="G714" s="52"/>
      <c r="H714" s="52"/>
      <c r="I714" s="52"/>
      <c r="J714" s="52"/>
      <c r="K714" s="52"/>
      <c r="L714" s="52"/>
      <c r="M714" s="52"/>
      <c r="N714" s="52"/>
      <c r="O714" s="52"/>
      <c r="P714" s="186"/>
    </row>
    <row r="715" spans="2:16" ht="15.75">
      <c r="B715" s="38"/>
      <c r="D715" s="59"/>
      <c r="E715" s="198"/>
      <c r="F715" s="52" t="s">
        <v>847</v>
      </c>
      <c r="G715" s="52"/>
      <c r="H715" s="52" t="s">
        <v>847</v>
      </c>
      <c r="I715" s="52"/>
      <c r="J715" s="52" t="s">
        <v>847</v>
      </c>
      <c r="K715" s="52"/>
      <c r="L715" s="52" t="s">
        <v>847</v>
      </c>
      <c r="M715" s="52"/>
      <c r="N715" s="52" t="s">
        <v>847</v>
      </c>
      <c r="O715" s="52"/>
      <c r="P715" s="186"/>
    </row>
    <row r="716" spans="2:16" ht="12.75">
      <c r="B716" s="38"/>
      <c r="D716" s="199" t="s">
        <v>889</v>
      </c>
      <c r="E716" s="60"/>
      <c r="F716" s="235">
        <f>General1</f>
        <v>2005</v>
      </c>
      <c r="G716" s="54"/>
      <c r="H716" s="55">
        <f>F716+1</f>
        <v>2006</v>
      </c>
      <c r="I716" s="54"/>
      <c r="J716" s="55">
        <f>H716+1</f>
        <v>2007</v>
      </c>
      <c r="K716" s="54"/>
      <c r="L716" s="55">
        <f>J716+1</f>
        <v>2008</v>
      </c>
      <c r="M716" s="54"/>
      <c r="N716" s="55">
        <f>L716+1</f>
        <v>2009</v>
      </c>
      <c r="O716" s="54"/>
      <c r="P716" s="182"/>
    </row>
    <row r="717" spans="2:16" ht="6.75" customHeight="1">
      <c r="B717" s="38"/>
      <c r="D717" s="31"/>
      <c r="E717" s="60"/>
      <c r="F717" s="56"/>
      <c r="G717" s="54"/>
      <c r="H717" s="56"/>
      <c r="I717" s="54"/>
      <c r="J717" s="56"/>
      <c r="K717" s="54"/>
      <c r="L717" s="56"/>
      <c r="M717" s="54"/>
      <c r="N717" s="56"/>
      <c r="O717" s="54"/>
      <c r="P717" s="182"/>
    </row>
    <row r="718" spans="2:16" ht="12.75">
      <c r="B718" s="38"/>
      <c r="D718" s="264" t="s">
        <v>454</v>
      </c>
      <c r="E718" s="60"/>
      <c r="F718" s="132">
        <v>0</v>
      </c>
      <c r="G718" s="30"/>
      <c r="H718" s="240">
        <f>F718</f>
        <v>0</v>
      </c>
      <c r="I718" s="30"/>
      <c r="J718" s="240">
        <f>H718</f>
        <v>0</v>
      </c>
      <c r="K718" s="30"/>
      <c r="L718" s="240">
        <f>J718</f>
        <v>0</v>
      </c>
      <c r="M718" s="30"/>
      <c r="N718" s="240">
        <f>L718</f>
        <v>0</v>
      </c>
      <c r="O718" s="30"/>
      <c r="P718" s="183"/>
    </row>
    <row r="719" spans="2:16" ht="12.75">
      <c r="B719" s="38"/>
      <c r="D719" s="264" t="s">
        <v>925</v>
      </c>
      <c r="E719" s="60"/>
      <c r="F719" s="132">
        <v>0</v>
      </c>
      <c r="G719" s="30"/>
      <c r="H719" s="240">
        <f aca="true" t="shared" si="31" ref="H719:H727">F719</f>
        <v>0</v>
      </c>
      <c r="I719" s="30"/>
      <c r="J719" s="240">
        <f aca="true" t="shared" si="32" ref="J719:J727">H719</f>
        <v>0</v>
      </c>
      <c r="K719" s="30"/>
      <c r="L719" s="240">
        <f aca="true" t="shared" si="33" ref="L719:L727">J719</f>
        <v>0</v>
      </c>
      <c r="M719" s="30"/>
      <c r="N719" s="240">
        <f aca="true" t="shared" si="34" ref="N719:N727">L719</f>
        <v>0</v>
      </c>
      <c r="O719" s="30"/>
      <c r="P719" s="183"/>
    </row>
    <row r="720" spans="2:16" ht="12.75">
      <c r="B720" s="38"/>
      <c r="D720" s="264" t="s">
        <v>928</v>
      </c>
      <c r="E720" s="60"/>
      <c r="F720" s="132">
        <v>0</v>
      </c>
      <c r="G720" s="30"/>
      <c r="H720" s="240">
        <f t="shared" si="31"/>
        <v>0</v>
      </c>
      <c r="I720" s="30"/>
      <c r="J720" s="240">
        <f t="shared" si="32"/>
        <v>0</v>
      </c>
      <c r="K720" s="30"/>
      <c r="L720" s="240">
        <f t="shared" si="33"/>
        <v>0</v>
      </c>
      <c r="M720" s="30"/>
      <c r="N720" s="240">
        <f t="shared" si="34"/>
        <v>0</v>
      </c>
      <c r="O720" s="30"/>
      <c r="P720" s="183"/>
    </row>
    <row r="721" spans="2:16" ht="12.75">
      <c r="B721" s="38"/>
      <c r="D721" s="264" t="s">
        <v>926</v>
      </c>
      <c r="E721" s="60"/>
      <c r="F721" s="132">
        <v>0</v>
      </c>
      <c r="G721" s="30"/>
      <c r="H721" s="240">
        <f t="shared" si="31"/>
        <v>0</v>
      </c>
      <c r="I721" s="30"/>
      <c r="J721" s="240">
        <f t="shared" si="32"/>
        <v>0</v>
      </c>
      <c r="K721" s="30"/>
      <c r="L721" s="240">
        <f t="shared" si="33"/>
        <v>0</v>
      </c>
      <c r="M721" s="30"/>
      <c r="N721" s="240">
        <f t="shared" si="34"/>
        <v>0</v>
      </c>
      <c r="O721" s="30"/>
      <c r="P721" s="183"/>
    </row>
    <row r="722" spans="2:16" ht="12.75">
      <c r="B722" s="38"/>
      <c r="D722" s="264" t="s">
        <v>927</v>
      </c>
      <c r="E722" s="60"/>
      <c r="F722" s="132">
        <v>0</v>
      </c>
      <c r="G722" s="30"/>
      <c r="H722" s="240">
        <f t="shared" si="31"/>
        <v>0</v>
      </c>
      <c r="I722" s="30"/>
      <c r="J722" s="240">
        <f t="shared" si="32"/>
        <v>0</v>
      </c>
      <c r="K722" s="30"/>
      <c r="L722" s="240">
        <f t="shared" si="33"/>
        <v>0</v>
      </c>
      <c r="M722" s="30"/>
      <c r="N722" s="240">
        <f t="shared" si="34"/>
        <v>0</v>
      </c>
      <c r="O722" s="30"/>
      <c r="P722" s="183"/>
    </row>
    <row r="723" spans="2:16" ht="12.75">
      <c r="B723" s="38"/>
      <c r="D723" s="264" t="s">
        <v>929</v>
      </c>
      <c r="E723" s="60"/>
      <c r="F723" s="132">
        <v>0</v>
      </c>
      <c r="G723" s="30"/>
      <c r="H723" s="240">
        <f t="shared" si="31"/>
        <v>0</v>
      </c>
      <c r="I723" s="30"/>
      <c r="J723" s="240">
        <f t="shared" si="32"/>
        <v>0</v>
      </c>
      <c r="K723" s="30"/>
      <c r="L723" s="240">
        <f t="shared" si="33"/>
        <v>0</v>
      </c>
      <c r="M723" s="30"/>
      <c r="N723" s="240">
        <f t="shared" si="34"/>
        <v>0</v>
      </c>
      <c r="O723" s="30"/>
      <c r="P723" s="183"/>
    </row>
    <row r="724" spans="2:16" ht="12.75">
      <c r="B724" s="38"/>
      <c r="D724" s="264" t="s">
        <v>930</v>
      </c>
      <c r="E724" s="60"/>
      <c r="F724" s="132">
        <v>0</v>
      </c>
      <c r="G724" s="30"/>
      <c r="H724" s="240">
        <f t="shared" si="31"/>
        <v>0</v>
      </c>
      <c r="I724" s="30"/>
      <c r="J724" s="240">
        <f t="shared" si="32"/>
        <v>0</v>
      </c>
      <c r="K724" s="30"/>
      <c r="L724" s="240">
        <f t="shared" si="33"/>
        <v>0</v>
      </c>
      <c r="M724" s="30"/>
      <c r="N724" s="240">
        <f t="shared" si="34"/>
        <v>0</v>
      </c>
      <c r="O724" s="30"/>
      <c r="P724" s="183"/>
    </row>
    <row r="725" spans="2:16" ht="12.75">
      <c r="B725" s="38"/>
      <c r="D725" s="264" t="s">
        <v>931</v>
      </c>
      <c r="E725" s="60"/>
      <c r="F725" s="132">
        <v>0</v>
      </c>
      <c r="G725" s="30"/>
      <c r="H725" s="240">
        <f t="shared" si="31"/>
        <v>0</v>
      </c>
      <c r="I725" s="30"/>
      <c r="J725" s="240">
        <f t="shared" si="32"/>
        <v>0</v>
      </c>
      <c r="K725" s="30"/>
      <c r="L725" s="240">
        <f t="shared" si="33"/>
        <v>0</v>
      </c>
      <c r="M725" s="30"/>
      <c r="N725" s="240">
        <f t="shared" si="34"/>
        <v>0</v>
      </c>
      <c r="O725" s="30"/>
      <c r="P725" s="183"/>
    </row>
    <row r="726" spans="2:16" ht="12.75">
      <c r="B726" s="38"/>
      <c r="D726" s="264" t="s">
        <v>932</v>
      </c>
      <c r="E726" s="60"/>
      <c r="F726" s="132">
        <v>0</v>
      </c>
      <c r="G726" s="30"/>
      <c r="H726" s="240">
        <f t="shared" si="31"/>
        <v>0</v>
      </c>
      <c r="I726" s="30"/>
      <c r="J726" s="240">
        <f t="shared" si="32"/>
        <v>0</v>
      </c>
      <c r="K726" s="30"/>
      <c r="L726" s="240">
        <f t="shared" si="33"/>
        <v>0</v>
      </c>
      <c r="M726" s="30"/>
      <c r="N726" s="240">
        <f t="shared" si="34"/>
        <v>0</v>
      </c>
      <c r="O726" s="30"/>
      <c r="P726" s="183"/>
    </row>
    <row r="727" spans="2:16" ht="12.75">
      <c r="B727" s="38"/>
      <c r="D727" s="264" t="s">
        <v>933</v>
      </c>
      <c r="E727" s="60"/>
      <c r="F727" s="132">
        <v>0</v>
      </c>
      <c r="G727" s="30"/>
      <c r="H727" s="240">
        <f t="shared" si="31"/>
        <v>0</v>
      </c>
      <c r="I727" s="30"/>
      <c r="J727" s="240">
        <f t="shared" si="32"/>
        <v>0</v>
      </c>
      <c r="K727" s="30"/>
      <c r="L727" s="240">
        <f t="shared" si="33"/>
        <v>0</v>
      </c>
      <c r="M727" s="30"/>
      <c r="N727" s="240">
        <f t="shared" si="34"/>
        <v>0</v>
      </c>
      <c r="O727" s="30"/>
      <c r="P727" s="183"/>
    </row>
    <row r="728" spans="2:16" ht="12.75">
      <c r="B728" s="38"/>
      <c r="D728" s="4"/>
      <c r="E728" s="60"/>
      <c r="F728" s="30"/>
      <c r="G728" s="30"/>
      <c r="H728" s="30"/>
      <c r="I728" s="30"/>
      <c r="J728" s="30"/>
      <c r="K728" s="30"/>
      <c r="L728" s="30"/>
      <c r="M728" s="30"/>
      <c r="N728" s="30"/>
      <c r="O728" s="30"/>
      <c r="P728" s="184"/>
    </row>
    <row r="729" spans="1:16" ht="12.75">
      <c r="A729" s="47" t="s">
        <v>886</v>
      </c>
      <c r="B729" s="38">
        <v>2</v>
      </c>
      <c r="D729" s="35" t="s">
        <v>803</v>
      </c>
      <c r="F729" s="52"/>
      <c r="G729" s="52"/>
      <c r="H729" s="52"/>
      <c r="I729" s="52"/>
      <c r="J729" s="52"/>
      <c r="K729" s="52"/>
      <c r="L729" s="52"/>
      <c r="M729" s="52"/>
      <c r="N729" s="52"/>
      <c r="O729" s="52"/>
      <c r="P729" s="186"/>
    </row>
    <row r="730" spans="2:16" ht="6.75" customHeight="1">
      <c r="B730" s="38"/>
      <c r="D730" s="59"/>
      <c r="F730" s="52"/>
      <c r="G730" s="52"/>
      <c r="H730" s="52"/>
      <c r="I730" s="52"/>
      <c r="J730" s="52"/>
      <c r="K730" s="52"/>
      <c r="L730" s="52"/>
      <c r="M730" s="52"/>
      <c r="N730" s="52"/>
      <c r="O730" s="52"/>
      <c r="P730" s="186"/>
    </row>
    <row r="731" spans="2:16" ht="12.75">
      <c r="B731" s="38"/>
      <c r="D731" s="31" t="s">
        <v>934</v>
      </c>
      <c r="F731" s="52"/>
      <c r="G731" s="52"/>
      <c r="H731" s="52"/>
      <c r="I731" s="52"/>
      <c r="J731" s="52"/>
      <c r="K731" s="52"/>
      <c r="L731" s="52"/>
      <c r="M731" s="52"/>
      <c r="N731" s="52"/>
      <c r="O731" s="52"/>
      <c r="P731" s="186"/>
    </row>
    <row r="732" spans="2:16" ht="12.75">
      <c r="B732" s="38"/>
      <c r="D732" s="31" t="s">
        <v>936</v>
      </c>
      <c r="F732" s="52"/>
      <c r="G732" s="52"/>
      <c r="H732" s="52"/>
      <c r="I732" s="52"/>
      <c r="J732" s="52"/>
      <c r="K732" s="52"/>
      <c r="L732" s="52"/>
      <c r="M732" s="52"/>
      <c r="N732" s="52"/>
      <c r="O732" s="52"/>
      <c r="P732" s="186"/>
    </row>
    <row r="733" spans="2:16" ht="12.75">
      <c r="B733" s="38"/>
      <c r="D733" s="31" t="s">
        <v>935</v>
      </c>
      <c r="E733" s="31"/>
      <c r="F733" s="52"/>
      <c r="G733" s="52"/>
      <c r="H733" s="52"/>
      <c r="I733" s="52"/>
      <c r="J733" s="52"/>
      <c r="K733" s="52"/>
      <c r="L733" s="52"/>
      <c r="M733" s="52"/>
      <c r="N733" s="52"/>
      <c r="O733" s="52"/>
      <c r="P733" s="186"/>
    </row>
    <row r="734" spans="2:16" ht="12.75">
      <c r="B734" s="38"/>
      <c r="D734" s="31" t="s">
        <v>161</v>
      </c>
      <c r="F734" s="52"/>
      <c r="G734" s="52"/>
      <c r="H734" s="52"/>
      <c r="I734" s="52"/>
      <c r="J734" s="52"/>
      <c r="K734" s="52"/>
      <c r="L734" s="52"/>
      <c r="M734" s="52"/>
      <c r="N734" s="52"/>
      <c r="O734" s="52"/>
      <c r="P734" s="186"/>
    </row>
    <row r="735" spans="2:16" ht="12.75">
      <c r="B735" s="38"/>
      <c r="D735" s="31" t="s">
        <v>162</v>
      </c>
      <c r="E735" s="31"/>
      <c r="F735" s="52"/>
      <c r="G735" s="52"/>
      <c r="H735" s="52"/>
      <c r="I735" s="52"/>
      <c r="J735" s="52"/>
      <c r="K735" s="52"/>
      <c r="L735" s="52"/>
      <c r="M735" s="52"/>
      <c r="N735" s="52"/>
      <c r="O735" s="52"/>
      <c r="P735" s="186"/>
    </row>
    <row r="736" spans="2:16" ht="12.75">
      <c r="B736" s="38"/>
      <c r="D736" s="31" t="s">
        <v>937</v>
      </c>
      <c r="F736" s="52"/>
      <c r="G736" s="52"/>
      <c r="H736" s="52"/>
      <c r="I736" s="52"/>
      <c r="J736" s="52"/>
      <c r="K736" s="52"/>
      <c r="L736" s="52"/>
      <c r="M736" s="52"/>
      <c r="N736" s="52"/>
      <c r="O736" s="52"/>
      <c r="P736" s="186"/>
    </row>
    <row r="737" spans="2:16" ht="12.75">
      <c r="B737" s="38"/>
      <c r="D737" s="31" t="s">
        <v>163</v>
      </c>
      <c r="F737" s="52"/>
      <c r="G737" s="52"/>
      <c r="H737" s="52"/>
      <c r="I737" s="52"/>
      <c r="J737" s="52"/>
      <c r="K737" s="52"/>
      <c r="L737" s="52"/>
      <c r="M737" s="52"/>
      <c r="N737" s="52"/>
      <c r="O737" s="52"/>
      <c r="P737" s="186"/>
    </row>
    <row r="738" spans="2:16" ht="12.75">
      <c r="B738" s="38"/>
      <c r="D738" s="31" t="s">
        <v>598</v>
      </c>
      <c r="E738" s="31"/>
      <c r="F738" s="52"/>
      <c r="G738" s="52"/>
      <c r="H738" s="52"/>
      <c r="I738" s="52"/>
      <c r="J738" s="52"/>
      <c r="K738" s="52"/>
      <c r="L738" s="52"/>
      <c r="M738" s="52"/>
      <c r="N738" s="52"/>
      <c r="O738" s="52"/>
      <c r="P738" s="186"/>
    </row>
    <row r="739" spans="2:16" ht="12.75">
      <c r="B739" s="38"/>
      <c r="D739" s="31" t="s">
        <v>488</v>
      </c>
      <c r="E739" s="31"/>
      <c r="F739" s="52"/>
      <c r="G739" s="52"/>
      <c r="H739" s="52"/>
      <c r="I739" s="52"/>
      <c r="J739" s="52"/>
      <c r="K739" s="52"/>
      <c r="L739" s="52"/>
      <c r="M739" s="52"/>
      <c r="N739" s="52"/>
      <c r="O739" s="52"/>
      <c r="P739" s="186"/>
    </row>
    <row r="740" spans="2:16" ht="15.75">
      <c r="B740" s="38"/>
      <c r="D740" s="59"/>
      <c r="E740" s="198"/>
      <c r="F740" s="52" t="s">
        <v>847</v>
      </c>
      <c r="G740" s="52"/>
      <c r="H740" s="52" t="s">
        <v>847</v>
      </c>
      <c r="I740" s="52"/>
      <c r="J740" s="52" t="s">
        <v>847</v>
      </c>
      <c r="K740" s="52"/>
      <c r="L740" s="52" t="s">
        <v>847</v>
      </c>
      <c r="M740" s="52"/>
      <c r="N740" s="52" t="s">
        <v>847</v>
      </c>
      <c r="O740" s="52"/>
      <c r="P740" s="186"/>
    </row>
    <row r="741" spans="2:16" ht="12.75">
      <c r="B741" s="38"/>
      <c r="D741" s="199" t="s">
        <v>889</v>
      </c>
      <c r="E741" s="60"/>
      <c r="F741" s="235">
        <f>General1</f>
        <v>2005</v>
      </c>
      <c r="G741" s="54"/>
      <c r="H741" s="55">
        <f>F741+1</f>
        <v>2006</v>
      </c>
      <c r="I741" s="54"/>
      <c r="J741" s="55">
        <f>H741+1</f>
        <v>2007</v>
      </c>
      <c r="K741" s="54"/>
      <c r="L741" s="55">
        <f>J741+1</f>
        <v>2008</v>
      </c>
      <c r="M741" s="54"/>
      <c r="N741" s="55">
        <f>L741+1</f>
        <v>2009</v>
      </c>
      <c r="O741" s="54"/>
      <c r="P741" s="182"/>
    </row>
    <row r="742" spans="2:16" ht="6.75" customHeight="1">
      <c r="B742" s="38"/>
      <c r="D742" s="31"/>
      <c r="E742" s="60"/>
      <c r="F742" s="56"/>
      <c r="G742" s="54"/>
      <c r="H742" s="56"/>
      <c r="I742" s="54"/>
      <c r="J742" s="56"/>
      <c r="K742" s="54"/>
      <c r="L742" s="56"/>
      <c r="M742" s="54"/>
      <c r="N742" s="56"/>
      <c r="O742" s="54"/>
      <c r="P742" s="182"/>
    </row>
    <row r="743" spans="2:16" ht="12.75">
      <c r="B743" s="38"/>
      <c r="D743" s="264" t="s">
        <v>939</v>
      </c>
      <c r="E743" s="60"/>
      <c r="F743" s="132">
        <v>0</v>
      </c>
      <c r="G743" s="30"/>
      <c r="H743" s="240">
        <f aca="true" t="shared" si="35" ref="H743:H754">F743</f>
        <v>0</v>
      </c>
      <c r="I743" s="30"/>
      <c r="J743" s="240">
        <f aca="true" t="shared" si="36" ref="J743:J754">H743</f>
        <v>0</v>
      </c>
      <c r="K743" s="30"/>
      <c r="L743" s="240">
        <f aca="true" t="shared" si="37" ref="L743:L754">J743</f>
        <v>0</v>
      </c>
      <c r="M743" s="30"/>
      <c r="N743" s="240">
        <f aca="true" t="shared" si="38" ref="N743:N754">L743</f>
        <v>0</v>
      </c>
      <c r="O743" s="30"/>
      <c r="P743" s="183"/>
    </row>
    <row r="744" spans="2:16" ht="12.75">
      <c r="B744" s="38"/>
      <c r="D744" s="264" t="s">
        <v>940</v>
      </c>
      <c r="E744" s="60"/>
      <c r="F744" s="132">
        <v>0</v>
      </c>
      <c r="G744" s="30"/>
      <c r="H744" s="240">
        <f t="shared" si="35"/>
        <v>0</v>
      </c>
      <c r="I744" s="30"/>
      <c r="J744" s="240">
        <f t="shared" si="36"/>
        <v>0</v>
      </c>
      <c r="K744" s="30"/>
      <c r="L744" s="240">
        <f t="shared" si="37"/>
        <v>0</v>
      </c>
      <c r="M744" s="30"/>
      <c r="N744" s="240">
        <f t="shared" si="38"/>
        <v>0</v>
      </c>
      <c r="O744" s="30"/>
      <c r="P744" s="183"/>
    </row>
    <row r="745" spans="2:16" ht="12.75">
      <c r="B745" s="38"/>
      <c r="D745" s="264" t="s">
        <v>941</v>
      </c>
      <c r="E745" s="60"/>
      <c r="F745" s="132">
        <v>0</v>
      </c>
      <c r="G745" s="30"/>
      <c r="H745" s="240">
        <f t="shared" si="35"/>
        <v>0</v>
      </c>
      <c r="I745" s="30"/>
      <c r="J745" s="240">
        <f t="shared" si="36"/>
        <v>0</v>
      </c>
      <c r="K745" s="30"/>
      <c r="L745" s="240">
        <f t="shared" si="37"/>
        <v>0</v>
      </c>
      <c r="M745" s="30"/>
      <c r="N745" s="240">
        <f t="shared" si="38"/>
        <v>0</v>
      </c>
      <c r="O745" s="30"/>
      <c r="P745" s="183"/>
    </row>
    <row r="746" spans="2:16" ht="12.75">
      <c r="B746" s="38"/>
      <c r="D746" s="264" t="s">
        <v>942</v>
      </c>
      <c r="E746" s="60"/>
      <c r="F746" s="132">
        <v>0</v>
      </c>
      <c r="G746" s="30"/>
      <c r="H746" s="240">
        <f t="shared" si="35"/>
        <v>0</v>
      </c>
      <c r="I746" s="30"/>
      <c r="J746" s="240">
        <f t="shared" si="36"/>
        <v>0</v>
      </c>
      <c r="K746" s="30"/>
      <c r="L746" s="240">
        <f t="shared" si="37"/>
        <v>0</v>
      </c>
      <c r="M746" s="30"/>
      <c r="N746" s="240">
        <f t="shared" si="38"/>
        <v>0</v>
      </c>
      <c r="O746" s="30"/>
      <c r="P746" s="183"/>
    </row>
    <row r="747" spans="2:16" ht="12.75">
      <c r="B747" s="38"/>
      <c r="D747" s="264" t="s">
        <v>943</v>
      </c>
      <c r="E747" s="60"/>
      <c r="F747" s="132">
        <v>0</v>
      </c>
      <c r="G747" s="30"/>
      <c r="H747" s="240">
        <f t="shared" si="35"/>
        <v>0</v>
      </c>
      <c r="I747" s="30"/>
      <c r="J747" s="240">
        <f t="shared" si="36"/>
        <v>0</v>
      </c>
      <c r="K747" s="30"/>
      <c r="L747" s="240">
        <f t="shared" si="37"/>
        <v>0</v>
      </c>
      <c r="M747" s="30"/>
      <c r="N747" s="240">
        <f t="shared" si="38"/>
        <v>0</v>
      </c>
      <c r="O747" s="30"/>
      <c r="P747" s="183"/>
    </row>
    <row r="748" spans="2:16" ht="12.75">
      <c r="B748" s="38"/>
      <c r="D748" s="264" t="s">
        <v>944</v>
      </c>
      <c r="E748" s="60"/>
      <c r="F748" s="132">
        <v>0</v>
      </c>
      <c r="G748" s="30"/>
      <c r="H748" s="240">
        <f t="shared" si="35"/>
        <v>0</v>
      </c>
      <c r="I748" s="30"/>
      <c r="J748" s="240">
        <f t="shared" si="36"/>
        <v>0</v>
      </c>
      <c r="K748" s="30"/>
      <c r="L748" s="240">
        <f t="shared" si="37"/>
        <v>0</v>
      </c>
      <c r="M748" s="30"/>
      <c r="N748" s="240">
        <f t="shared" si="38"/>
        <v>0</v>
      </c>
      <c r="O748" s="30"/>
      <c r="P748" s="183"/>
    </row>
    <row r="749" spans="2:16" ht="12.75">
      <c r="B749" s="38"/>
      <c r="D749" s="264" t="s">
        <v>945</v>
      </c>
      <c r="E749" s="60"/>
      <c r="F749" s="132">
        <v>0</v>
      </c>
      <c r="G749" s="30"/>
      <c r="H749" s="240">
        <f t="shared" si="35"/>
        <v>0</v>
      </c>
      <c r="I749" s="30"/>
      <c r="J749" s="240">
        <f t="shared" si="36"/>
        <v>0</v>
      </c>
      <c r="K749" s="30"/>
      <c r="L749" s="240">
        <f t="shared" si="37"/>
        <v>0</v>
      </c>
      <c r="M749" s="30"/>
      <c r="N749" s="240">
        <f t="shared" si="38"/>
        <v>0</v>
      </c>
      <c r="O749" s="30"/>
      <c r="P749" s="183"/>
    </row>
    <row r="750" spans="2:16" ht="12.75">
      <c r="B750" s="38"/>
      <c r="D750" s="264" t="s">
        <v>946</v>
      </c>
      <c r="E750" s="60"/>
      <c r="F750" s="132">
        <v>0</v>
      </c>
      <c r="G750" s="30"/>
      <c r="H750" s="240">
        <f t="shared" si="35"/>
        <v>0</v>
      </c>
      <c r="I750" s="30"/>
      <c r="J750" s="240">
        <f t="shared" si="36"/>
        <v>0</v>
      </c>
      <c r="K750" s="30"/>
      <c r="L750" s="240">
        <f t="shared" si="37"/>
        <v>0</v>
      </c>
      <c r="M750" s="30"/>
      <c r="N750" s="240">
        <f t="shared" si="38"/>
        <v>0</v>
      </c>
      <c r="O750" s="30"/>
      <c r="P750" s="183"/>
    </row>
    <row r="751" spans="2:16" ht="12.75">
      <c r="B751" s="38"/>
      <c r="D751" s="264" t="s">
        <v>947</v>
      </c>
      <c r="E751" s="60"/>
      <c r="F751" s="132">
        <v>0</v>
      </c>
      <c r="G751" s="30"/>
      <c r="H751" s="240">
        <f t="shared" si="35"/>
        <v>0</v>
      </c>
      <c r="I751" s="30"/>
      <c r="J751" s="240">
        <f t="shared" si="36"/>
        <v>0</v>
      </c>
      <c r="K751" s="30"/>
      <c r="L751" s="240">
        <f t="shared" si="37"/>
        <v>0</v>
      </c>
      <c r="M751" s="30"/>
      <c r="N751" s="240">
        <f t="shared" si="38"/>
        <v>0</v>
      </c>
      <c r="O751" s="30"/>
      <c r="P751" s="183"/>
    </row>
    <row r="752" spans="2:16" ht="12.75">
      <c r="B752" s="38"/>
      <c r="D752" s="264" t="s">
        <v>948</v>
      </c>
      <c r="E752" s="60"/>
      <c r="F752" s="132">
        <v>0</v>
      </c>
      <c r="G752" s="30"/>
      <c r="H752" s="240">
        <f t="shared" si="35"/>
        <v>0</v>
      </c>
      <c r="I752" s="30"/>
      <c r="J752" s="240">
        <f t="shared" si="36"/>
        <v>0</v>
      </c>
      <c r="K752" s="30"/>
      <c r="L752" s="240">
        <f t="shared" si="37"/>
        <v>0</v>
      </c>
      <c r="M752" s="30"/>
      <c r="N752" s="240">
        <f t="shared" si="38"/>
        <v>0</v>
      </c>
      <c r="O752" s="30"/>
      <c r="P752" s="183"/>
    </row>
    <row r="753" spans="2:16" ht="12.75">
      <c r="B753" s="38"/>
      <c r="D753" s="264" t="s">
        <v>949</v>
      </c>
      <c r="E753" s="60"/>
      <c r="F753" s="132">
        <v>0</v>
      </c>
      <c r="G753" s="30"/>
      <c r="H753" s="240">
        <f t="shared" si="35"/>
        <v>0</v>
      </c>
      <c r="I753" s="30"/>
      <c r="J753" s="240">
        <f t="shared" si="36"/>
        <v>0</v>
      </c>
      <c r="K753" s="30"/>
      <c r="L753" s="240">
        <f t="shared" si="37"/>
        <v>0</v>
      </c>
      <c r="M753" s="30"/>
      <c r="N753" s="240">
        <f t="shared" si="38"/>
        <v>0</v>
      </c>
      <c r="O753" s="30"/>
      <c r="P753" s="183"/>
    </row>
    <row r="754" spans="2:16" ht="12.75">
      <c r="B754" s="38"/>
      <c r="D754" s="264" t="s">
        <v>950</v>
      </c>
      <c r="E754" s="60"/>
      <c r="F754" s="132">
        <v>0</v>
      </c>
      <c r="G754" s="30"/>
      <c r="H754" s="240">
        <f t="shared" si="35"/>
        <v>0</v>
      </c>
      <c r="I754" s="30"/>
      <c r="J754" s="240">
        <f t="shared" si="36"/>
        <v>0</v>
      </c>
      <c r="K754" s="30"/>
      <c r="L754" s="240">
        <f t="shared" si="37"/>
        <v>0</v>
      </c>
      <c r="M754" s="30"/>
      <c r="N754" s="240">
        <f t="shared" si="38"/>
        <v>0</v>
      </c>
      <c r="O754" s="30"/>
      <c r="P754" s="183"/>
    </row>
    <row r="755" spans="2:16" ht="12.75">
      <c r="B755" s="38"/>
      <c r="D755" s="4"/>
      <c r="E755" s="60"/>
      <c r="F755" s="30"/>
      <c r="G755" s="30"/>
      <c r="H755" s="30"/>
      <c r="I755" s="30"/>
      <c r="J755" s="30"/>
      <c r="K755" s="30"/>
      <c r="L755" s="30"/>
      <c r="M755" s="30"/>
      <c r="N755" s="30"/>
      <c r="O755" s="30"/>
      <c r="P755" s="184"/>
    </row>
    <row r="756" spans="2:3" ht="12.75">
      <c r="B756" s="38"/>
      <c r="C756" s="100"/>
    </row>
    <row r="757" spans="1:16" ht="12.75">
      <c r="A757" s="47" t="s">
        <v>886</v>
      </c>
      <c r="B757" s="38">
        <v>3</v>
      </c>
      <c r="D757" s="35" t="s">
        <v>918</v>
      </c>
      <c r="E757" s="31"/>
      <c r="F757" s="52"/>
      <c r="G757" s="52"/>
      <c r="H757" s="52"/>
      <c r="I757" s="52"/>
      <c r="J757" s="52"/>
      <c r="K757" s="52"/>
      <c r="L757" s="52"/>
      <c r="M757" s="52"/>
      <c r="N757" s="52"/>
      <c r="O757" s="52"/>
      <c r="P757" s="186"/>
    </row>
    <row r="758" spans="2:16" ht="6.75" customHeight="1">
      <c r="B758" s="38"/>
      <c r="D758" s="59"/>
      <c r="F758" s="52"/>
      <c r="G758" s="52"/>
      <c r="H758" s="52"/>
      <c r="I758" s="52"/>
      <c r="J758" s="52"/>
      <c r="K758" s="52"/>
      <c r="L758" s="52"/>
      <c r="M758" s="52"/>
      <c r="N758" s="52"/>
      <c r="O758" s="52"/>
      <c r="P758" s="186"/>
    </row>
    <row r="759" spans="1:16" ht="12.75">
      <c r="A759" s="13"/>
      <c r="D759" s="199" t="s">
        <v>889</v>
      </c>
      <c r="E759" s="60"/>
      <c r="F759" s="235">
        <f>General1</f>
        <v>2005</v>
      </c>
      <c r="G759" s="54"/>
      <c r="H759" s="55">
        <f>F759+1</f>
        <v>2006</v>
      </c>
      <c r="I759" s="54"/>
      <c r="J759" s="55">
        <f>H759+1</f>
        <v>2007</v>
      </c>
      <c r="K759" s="54"/>
      <c r="L759" s="55">
        <f>J759+1</f>
        <v>2008</v>
      </c>
      <c r="M759" s="54"/>
      <c r="N759" s="55">
        <f>L759+1</f>
        <v>2009</v>
      </c>
      <c r="O759" s="54"/>
      <c r="P759" s="182"/>
    </row>
    <row r="760" spans="2:16" ht="6.75" customHeight="1">
      <c r="B760" s="38"/>
      <c r="D760" s="31"/>
      <c r="E760" s="60"/>
      <c r="F760" s="56"/>
      <c r="G760" s="54"/>
      <c r="H760" s="56"/>
      <c r="I760" s="54"/>
      <c r="J760" s="56"/>
      <c r="K760" s="54"/>
      <c r="L760" s="56"/>
      <c r="M760" s="54"/>
      <c r="N760" s="247"/>
      <c r="O760" s="54"/>
      <c r="P760" s="182"/>
    </row>
    <row r="761" spans="2:16" ht="12.75">
      <c r="B761" s="38"/>
      <c r="D761" s="248" t="s">
        <v>429</v>
      </c>
      <c r="F761" s="52"/>
      <c r="G761" s="52"/>
      <c r="H761" s="52"/>
      <c r="I761" s="52"/>
      <c r="J761" s="52"/>
      <c r="K761" s="52"/>
      <c r="L761" s="52"/>
      <c r="M761" s="52"/>
      <c r="N761" s="52"/>
      <c r="O761" s="52"/>
      <c r="P761" s="186"/>
    </row>
    <row r="762" spans="2:16" ht="6.75" customHeight="1">
      <c r="B762" s="38"/>
      <c r="D762" s="31"/>
      <c r="E762" s="60"/>
      <c r="F762" s="56"/>
      <c r="G762" s="54"/>
      <c r="H762" s="56"/>
      <c r="I762" s="54"/>
      <c r="J762" s="56"/>
      <c r="K762" s="54"/>
      <c r="L762" s="56"/>
      <c r="M762" s="54"/>
      <c r="N762" s="247"/>
      <c r="O762" s="54"/>
      <c r="P762" s="182"/>
    </row>
    <row r="763" spans="2:16" ht="12.75">
      <c r="B763" s="38"/>
      <c r="D763" s="241" t="str">
        <f>D718</f>
        <v>CEO/President/Executive/Chief 1</v>
      </c>
      <c r="E763" s="60"/>
      <c r="F763" s="200">
        <v>0</v>
      </c>
      <c r="G763" s="91"/>
      <c r="H763" s="237">
        <f aca="true" t="shared" si="39" ref="H763:H772">ROUND(F763*(1+$F$102),0)</f>
        <v>0</v>
      </c>
      <c r="I763" s="91"/>
      <c r="J763" s="237">
        <f aca="true" t="shared" si="40" ref="J763:J772">ROUND(H763*(1+$F$102),0)</f>
        <v>0</v>
      </c>
      <c r="K763" s="91"/>
      <c r="L763" s="237">
        <f aca="true" t="shared" si="41" ref="L763:L772">ROUND(J763*(1+$F$102),0)</f>
        <v>0</v>
      </c>
      <c r="M763" s="91"/>
      <c r="N763" s="237">
        <f aca="true" t="shared" si="42" ref="N763:N772">ROUND(L763*(1+$F$102),0)</f>
        <v>0</v>
      </c>
      <c r="O763" s="30"/>
      <c r="P763" s="183"/>
    </row>
    <row r="764" spans="2:16" ht="12.75">
      <c r="B764" s="38"/>
      <c r="D764" s="241" t="str">
        <f aca="true" t="shared" si="43" ref="D764:D772">D719</f>
        <v>Vice President 1</v>
      </c>
      <c r="E764" s="60"/>
      <c r="F764" s="196">
        <v>0</v>
      </c>
      <c r="G764" s="89"/>
      <c r="H764" s="243">
        <f t="shared" si="39"/>
        <v>0</v>
      </c>
      <c r="I764" s="89"/>
      <c r="J764" s="243">
        <f t="shared" si="40"/>
        <v>0</v>
      </c>
      <c r="K764" s="89"/>
      <c r="L764" s="243">
        <f t="shared" si="41"/>
        <v>0</v>
      </c>
      <c r="M764" s="89"/>
      <c r="N764" s="243">
        <f t="shared" si="42"/>
        <v>0</v>
      </c>
      <c r="O764" s="30"/>
      <c r="P764" s="183"/>
    </row>
    <row r="765" spans="2:16" ht="12.75">
      <c r="B765" s="38"/>
      <c r="D765" s="241" t="str">
        <f t="shared" si="43"/>
        <v>Vice President 2</v>
      </c>
      <c r="E765" s="60"/>
      <c r="F765" s="196">
        <v>0</v>
      </c>
      <c r="G765" s="89"/>
      <c r="H765" s="243">
        <f t="shared" si="39"/>
        <v>0</v>
      </c>
      <c r="I765" s="89"/>
      <c r="J765" s="243">
        <f t="shared" si="40"/>
        <v>0</v>
      </c>
      <c r="K765" s="89"/>
      <c r="L765" s="243">
        <f t="shared" si="41"/>
        <v>0</v>
      </c>
      <c r="M765" s="89"/>
      <c r="N765" s="243">
        <f t="shared" si="42"/>
        <v>0</v>
      </c>
      <c r="O765" s="30"/>
      <c r="P765" s="183"/>
    </row>
    <row r="766" spans="2:16" ht="12.75">
      <c r="B766" s="38"/>
      <c r="D766" s="241" t="str">
        <f t="shared" si="43"/>
        <v>General Manager 1</v>
      </c>
      <c r="E766" s="60"/>
      <c r="F766" s="196">
        <v>0</v>
      </c>
      <c r="G766" s="89"/>
      <c r="H766" s="243">
        <f t="shared" si="39"/>
        <v>0</v>
      </c>
      <c r="I766" s="89"/>
      <c r="J766" s="243">
        <f t="shared" si="40"/>
        <v>0</v>
      </c>
      <c r="K766" s="89"/>
      <c r="L766" s="243">
        <f t="shared" si="41"/>
        <v>0</v>
      </c>
      <c r="M766" s="89"/>
      <c r="N766" s="243">
        <f t="shared" si="42"/>
        <v>0</v>
      </c>
      <c r="O766" s="30"/>
      <c r="P766" s="183"/>
    </row>
    <row r="767" spans="2:16" ht="12.75">
      <c r="B767" s="38"/>
      <c r="D767" s="241" t="str">
        <f t="shared" si="43"/>
        <v>Manager 1</v>
      </c>
      <c r="E767" s="60"/>
      <c r="F767" s="196">
        <v>0</v>
      </c>
      <c r="G767" s="89"/>
      <c r="H767" s="243">
        <f t="shared" si="39"/>
        <v>0</v>
      </c>
      <c r="I767" s="89"/>
      <c r="J767" s="243">
        <f t="shared" si="40"/>
        <v>0</v>
      </c>
      <c r="K767" s="89"/>
      <c r="L767" s="243">
        <f t="shared" si="41"/>
        <v>0</v>
      </c>
      <c r="M767" s="89"/>
      <c r="N767" s="243">
        <f t="shared" si="42"/>
        <v>0</v>
      </c>
      <c r="O767" s="30"/>
      <c r="P767" s="183"/>
    </row>
    <row r="768" spans="2:16" ht="12.75">
      <c r="B768" s="38"/>
      <c r="D768" s="241" t="str">
        <f t="shared" si="43"/>
        <v>Manager 2</v>
      </c>
      <c r="E768" s="60"/>
      <c r="F768" s="196">
        <v>0</v>
      </c>
      <c r="G768" s="89"/>
      <c r="H768" s="243">
        <f t="shared" si="39"/>
        <v>0</v>
      </c>
      <c r="I768" s="89"/>
      <c r="J768" s="243">
        <f t="shared" si="40"/>
        <v>0</v>
      </c>
      <c r="K768" s="89"/>
      <c r="L768" s="243">
        <f t="shared" si="41"/>
        <v>0</v>
      </c>
      <c r="M768" s="89"/>
      <c r="N768" s="243">
        <f t="shared" si="42"/>
        <v>0</v>
      </c>
      <c r="O768" s="30"/>
      <c r="P768" s="183"/>
    </row>
    <row r="769" spans="2:16" ht="12.75">
      <c r="B769" s="38"/>
      <c r="D769" s="241" t="str">
        <f t="shared" si="43"/>
        <v>Manager 3</v>
      </c>
      <c r="E769" s="60"/>
      <c r="F769" s="196">
        <v>0</v>
      </c>
      <c r="G769" s="89"/>
      <c r="H769" s="243">
        <f t="shared" si="39"/>
        <v>0</v>
      </c>
      <c r="I769" s="89"/>
      <c r="J769" s="243">
        <f t="shared" si="40"/>
        <v>0</v>
      </c>
      <c r="K769" s="89"/>
      <c r="L769" s="243">
        <f t="shared" si="41"/>
        <v>0</v>
      </c>
      <c r="M769" s="89"/>
      <c r="N769" s="243">
        <f t="shared" si="42"/>
        <v>0</v>
      </c>
      <c r="O769" s="30"/>
      <c r="P769" s="183"/>
    </row>
    <row r="770" spans="2:16" ht="12.75">
      <c r="B770" s="38"/>
      <c r="D770" s="241" t="str">
        <f t="shared" si="43"/>
        <v>Director 1</v>
      </c>
      <c r="E770" s="60"/>
      <c r="F770" s="196">
        <v>0</v>
      </c>
      <c r="G770" s="89"/>
      <c r="H770" s="243">
        <f t="shared" si="39"/>
        <v>0</v>
      </c>
      <c r="I770" s="89"/>
      <c r="J770" s="243">
        <f t="shared" si="40"/>
        <v>0</v>
      </c>
      <c r="K770" s="89"/>
      <c r="L770" s="243">
        <f t="shared" si="41"/>
        <v>0</v>
      </c>
      <c r="M770" s="89"/>
      <c r="N770" s="243">
        <f t="shared" si="42"/>
        <v>0</v>
      </c>
      <c r="O770" s="30"/>
      <c r="P770" s="183"/>
    </row>
    <row r="771" spans="2:16" ht="12.75">
      <c r="B771" s="38"/>
      <c r="D771" s="241" t="str">
        <f t="shared" si="43"/>
        <v>Director 2</v>
      </c>
      <c r="E771" s="60"/>
      <c r="F771" s="196">
        <v>0</v>
      </c>
      <c r="G771" s="89"/>
      <c r="H771" s="243">
        <f t="shared" si="39"/>
        <v>0</v>
      </c>
      <c r="I771" s="89"/>
      <c r="J771" s="243">
        <f t="shared" si="40"/>
        <v>0</v>
      </c>
      <c r="K771" s="89"/>
      <c r="L771" s="243">
        <f t="shared" si="41"/>
        <v>0</v>
      </c>
      <c r="M771" s="89"/>
      <c r="N771" s="243">
        <f t="shared" si="42"/>
        <v>0</v>
      </c>
      <c r="O771" s="30"/>
      <c r="P771" s="183"/>
    </row>
    <row r="772" spans="2:16" ht="12.75">
      <c r="B772" s="38"/>
      <c r="D772" s="241" t="str">
        <f t="shared" si="43"/>
        <v>Director 3</v>
      </c>
      <c r="E772" s="60"/>
      <c r="F772" s="196">
        <v>0</v>
      </c>
      <c r="G772" s="89"/>
      <c r="H772" s="243">
        <f t="shared" si="39"/>
        <v>0</v>
      </c>
      <c r="I772" s="89"/>
      <c r="J772" s="243">
        <f t="shared" si="40"/>
        <v>0</v>
      </c>
      <c r="K772" s="89"/>
      <c r="L772" s="243">
        <f t="shared" si="41"/>
        <v>0</v>
      </c>
      <c r="M772" s="89"/>
      <c r="N772" s="243">
        <f t="shared" si="42"/>
        <v>0</v>
      </c>
      <c r="O772" s="30"/>
      <c r="P772" s="183"/>
    </row>
    <row r="773" spans="2:16" ht="12.75">
      <c r="B773" s="38"/>
      <c r="D773" s="31"/>
      <c r="F773" s="52"/>
      <c r="G773" s="52"/>
      <c r="H773" s="52"/>
      <c r="I773" s="52"/>
      <c r="J773" s="52"/>
      <c r="K773" s="52"/>
      <c r="L773" s="52"/>
      <c r="M773" s="52"/>
      <c r="N773" s="52"/>
      <c r="O773" s="52"/>
      <c r="P773" s="186"/>
    </row>
    <row r="774" spans="2:16" ht="6.75" customHeight="1">
      <c r="B774" s="38"/>
      <c r="D774" s="31"/>
      <c r="E774" s="60"/>
      <c r="F774" s="56"/>
      <c r="G774" s="54"/>
      <c r="H774" s="56"/>
      <c r="I774" s="54"/>
      <c r="J774" s="56"/>
      <c r="K774" s="54"/>
      <c r="L774" s="56"/>
      <c r="M774" s="54"/>
      <c r="N774" s="247"/>
      <c r="O774" s="54"/>
      <c r="P774" s="182"/>
    </row>
    <row r="775" spans="2:16" ht="12.75">
      <c r="B775" s="38"/>
      <c r="D775" s="248" t="s">
        <v>430</v>
      </c>
      <c r="F775" s="52"/>
      <c r="G775" s="52"/>
      <c r="H775" s="52"/>
      <c r="I775" s="52"/>
      <c r="J775" s="52"/>
      <c r="K775" s="52"/>
      <c r="L775" s="52"/>
      <c r="M775" s="52"/>
      <c r="N775" s="52"/>
      <c r="O775" s="52"/>
      <c r="P775" s="186"/>
    </row>
    <row r="776" spans="2:16" ht="6.75" customHeight="1">
      <c r="B776" s="38"/>
      <c r="D776" s="31"/>
      <c r="E776" s="60"/>
      <c r="F776" s="56"/>
      <c r="G776" s="54"/>
      <c r="H776" s="56"/>
      <c r="I776" s="54"/>
      <c r="J776" s="56"/>
      <c r="K776" s="54"/>
      <c r="L776" s="56"/>
      <c r="M776" s="54"/>
      <c r="N776" s="247"/>
      <c r="O776" s="54"/>
      <c r="P776" s="182"/>
    </row>
    <row r="777" spans="2:16" ht="12.75">
      <c r="B777" s="38"/>
      <c r="D777" s="241" t="str">
        <f>D743</f>
        <v>Clerk 1</v>
      </c>
      <c r="E777" s="60"/>
      <c r="F777" s="202">
        <v>0</v>
      </c>
      <c r="G777" s="91"/>
      <c r="H777" s="246">
        <f>ROUND(F777*(1+$F$102),2)</f>
        <v>0</v>
      </c>
      <c r="I777" s="350"/>
      <c r="J777" s="246">
        <f>ROUND(H777*(1+$F$102),2)</f>
        <v>0</v>
      </c>
      <c r="K777" s="350"/>
      <c r="L777" s="246">
        <f>ROUND(J777*(1+$F$102),2)</f>
        <v>0</v>
      </c>
      <c r="M777" s="350"/>
      <c r="N777" s="246">
        <f>ROUND(L777*(1+$F$102),2)</f>
        <v>0</v>
      </c>
      <c r="O777" s="30"/>
      <c r="P777" s="183"/>
    </row>
    <row r="778" spans="2:16" ht="12.75">
      <c r="B778" s="38"/>
      <c r="D778" s="241" t="str">
        <f aca="true" t="shared" si="44" ref="D778:D788">D744</f>
        <v>Clerk 2</v>
      </c>
      <c r="E778" s="60"/>
      <c r="F778" s="202">
        <v>0</v>
      </c>
      <c r="G778" s="244"/>
      <c r="H778" s="245">
        <f aca="true" t="shared" si="45" ref="H778:N788">ROUND(F778*(1+$F$102),2)</f>
        <v>0</v>
      </c>
      <c r="I778" s="244"/>
      <c r="J778" s="245">
        <f t="shared" si="45"/>
        <v>0</v>
      </c>
      <c r="K778" s="244"/>
      <c r="L778" s="245">
        <f t="shared" si="45"/>
        <v>0</v>
      </c>
      <c r="M778" s="244"/>
      <c r="N778" s="245">
        <f t="shared" si="45"/>
        <v>0</v>
      </c>
      <c r="O778" s="30"/>
      <c r="P778" s="183"/>
    </row>
    <row r="779" spans="2:16" ht="12.75">
      <c r="B779" s="38"/>
      <c r="D779" s="241" t="str">
        <f t="shared" si="44"/>
        <v>Clerk 3</v>
      </c>
      <c r="E779" s="60"/>
      <c r="F779" s="202">
        <v>0</v>
      </c>
      <c r="G779" s="244"/>
      <c r="H779" s="245">
        <f t="shared" si="45"/>
        <v>0</v>
      </c>
      <c r="I779" s="244"/>
      <c r="J779" s="245">
        <f t="shared" si="45"/>
        <v>0</v>
      </c>
      <c r="K779" s="244"/>
      <c r="L779" s="245">
        <f t="shared" si="45"/>
        <v>0</v>
      </c>
      <c r="M779" s="244"/>
      <c r="N779" s="245">
        <f t="shared" si="45"/>
        <v>0</v>
      </c>
      <c r="O779" s="30"/>
      <c r="P779" s="183"/>
    </row>
    <row r="780" spans="2:16" ht="12.75">
      <c r="B780" s="38"/>
      <c r="D780" s="241" t="str">
        <f t="shared" si="44"/>
        <v>Clerk 4</v>
      </c>
      <c r="E780" s="60"/>
      <c r="F780" s="202">
        <v>0</v>
      </c>
      <c r="G780" s="244"/>
      <c r="H780" s="245">
        <f t="shared" si="45"/>
        <v>0</v>
      </c>
      <c r="I780" s="244"/>
      <c r="J780" s="245">
        <f t="shared" si="45"/>
        <v>0</v>
      </c>
      <c r="K780" s="244"/>
      <c r="L780" s="245">
        <f t="shared" si="45"/>
        <v>0</v>
      </c>
      <c r="M780" s="244"/>
      <c r="N780" s="245">
        <f t="shared" si="45"/>
        <v>0</v>
      </c>
      <c r="O780" s="30"/>
      <c r="P780" s="183"/>
    </row>
    <row r="781" spans="2:16" ht="12.75">
      <c r="B781" s="38"/>
      <c r="D781" s="241" t="str">
        <f t="shared" si="44"/>
        <v>Clerk 5</v>
      </c>
      <c r="E781" s="60"/>
      <c r="F781" s="202">
        <v>0</v>
      </c>
      <c r="G781" s="244"/>
      <c r="H781" s="245">
        <f t="shared" si="45"/>
        <v>0</v>
      </c>
      <c r="I781" s="244"/>
      <c r="J781" s="245">
        <f t="shared" si="45"/>
        <v>0</v>
      </c>
      <c r="K781" s="244"/>
      <c r="L781" s="245">
        <f t="shared" si="45"/>
        <v>0</v>
      </c>
      <c r="M781" s="244"/>
      <c r="N781" s="245">
        <f t="shared" si="45"/>
        <v>0</v>
      </c>
      <c r="O781" s="30"/>
      <c r="P781" s="183"/>
    </row>
    <row r="782" spans="2:16" ht="12.75">
      <c r="B782" s="38"/>
      <c r="D782" s="241" t="str">
        <f t="shared" si="44"/>
        <v>Clerk 6</v>
      </c>
      <c r="E782" s="60"/>
      <c r="F782" s="202">
        <v>0</v>
      </c>
      <c r="G782" s="244"/>
      <c r="H782" s="245">
        <f t="shared" si="45"/>
        <v>0</v>
      </c>
      <c r="I782" s="244"/>
      <c r="J782" s="245">
        <f t="shared" si="45"/>
        <v>0</v>
      </c>
      <c r="K782" s="244"/>
      <c r="L782" s="245">
        <f t="shared" si="45"/>
        <v>0</v>
      </c>
      <c r="M782" s="244"/>
      <c r="N782" s="245">
        <f t="shared" si="45"/>
        <v>0</v>
      </c>
      <c r="O782" s="30"/>
      <c r="P782" s="183"/>
    </row>
    <row r="783" spans="2:16" ht="12.75">
      <c r="B783" s="38"/>
      <c r="D783" s="241" t="str">
        <f t="shared" si="44"/>
        <v>Administrative Assistant 1</v>
      </c>
      <c r="E783" s="60"/>
      <c r="F783" s="202">
        <v>0</v>
      </c>
      <c r="G783" s="244"/>
      <c r="H783" s="245">
        <f t="shared" si="45"/>
        <v>0</v>
      </c>
      <c r="I783" s="244"/>
      <c r="J783" s="245">
        <f t="shared" si="45"/>
        <v>0</v>
      </c>
      <c r="K783" s="244"/>
      <c r="L783" s="245">
        <f t="shared" si="45"/>
        <v>0</v>
      </c>
      <c r="M783" s="244"/>
      <c r="N783" s="245">
        <f t="shared" si="45"/>
        <v>0</v>
      </c>
      <c r="O783" s="30"/>
      <c r="P783" s="183"/>
    </row>
    <row r="784" spans="2:16" ht="12.75">
      <c r="B784" s="38"/>
      <c r="D784" s="241" t="str">
        <f t="shared" si="44"/>
        <v>Administrative Assistant 2</v>
      </c>
      <c r="E784" s="60"/>
      <c r="F784" s="202">
        <v>0</v>
      </c>
      <c r="G784" s="244"/>
      <c r="H784" s="245">
        <f t="shared" si="45"/>
        <v>0</v>
      </c>
      <c r="I784" s="244"/>
      <c r="J784" s="245">
        <f t="shared" si="45"/>
        <v>0</v>
      </c>
      <c r="K784" s="244"/>
      <c r="L784" s="245">
        <f t="shared" si="45"/>
        <v>0</v>
      </c>
      <c r="M784" s="244"/>
      <c r="N784" s="245">
        <f t="shared" si="45"/>
        <v>0</v>
      </c>
      <c r="O784" s="30"/>
      <c r="P784" s="183"/>
    </row>
    <row r="785" spans="2:16" ht="12.75">
      <c r="B785" s="38"/>
      <c r="D785" s="241" t="str">
        <f t="shared" si="44"/>
        <v>Administrative Assistant 3</v>
      </c>
      <c r="E785" s="60"/>
      <c r="F785" s="202">
        <v>0</v>
      </c>
      <c r="G785" s="244"/>
      <c r="H785" s="245">
        <f t="shared" si="45"/>
        <v>0</v>
      </c>
      <c r="I785" s="244"/>
      <c r="J785" s="245">
        <f t="shared" si="45"/>
        <v>0</v>
      </c>
      <c r="K785" s="244"/>
      <c r="L785" s="245">
        <f t="shared" si="45"/>
        <v>0</v>
      </c>
      <c r="M785" s="244"/>
      <c r="N785" s="245">
        <f t="shared" si="45"/>
        <v>0</v>
      </c>
      <c r="O785" s="30"/>
      <c r="P785" s="183"/>
    </row>
    <row r="786" spans="2:16" ht="12.75">
      <c r="B786" s="38"/>
      <c r="D786" s="241" t="str">
        <f t="shared" si="44"/>
        <v>Administrative Assistant 4</v>
      </c>
      <c r="E786" s="60"/>
      <c r="F786" s="202">
        <v>0</v>
      </c>
      <c r="G786" s="244"/>
      <c r="H786" s="245">
        <f t="shared" si="45"/>
        <v>0</v>
      </c>
      <c r="I786" s="244"/>
      <c r="J786" s="245">
        <f t="shared" si="45"/>
        <v>0</v>
      </c>
      <c r="K786" s="244"/>
      <c r="L786" s="245">
        <f t="shared" si="45"/>
        <v>0</v>
      </c>
      <c r="M786" s="244"/>
      <c r="N786" s="245">
        <f t="shared" si="45"/>
        <v>0</v>
      </c>
      <c r="O786" s="30"/>
      <c r="P786" s="183"/>
    </row>
    <row r="787" spans="2:16" ht="12.75">
      <c r="B787" s="38"/>
      <c r="D787" s="241" t="str">
        <f t="shared" si="44"/>
        <v>Administrative Assistant 5</v>
      </c>
      <c r="E787" s="60"/>
      <c r="F787" s="202">
        <v>0</v>
      </c>
      <c r="G787" s="244"/>
      <c r="H787" s="245">
        <f t="shared" si="45"/>
        <v>0</v>
      </c>
      <c r="I787" s="244"/>
      <c r="J787" s="245">
        <f t="shared" si="45"/>
        <v>0</v>
      </c>
      <c r="K787" s="244"/>
      <c r="L787" s="245">
        <f t="shared" si="45"/>
        <v>0</v>
      </c>
      <c r="M787" s="244"/>
      <c r="N787" s="245">
        <f t="shared" si="45"/>
        <v>0</v>
      </c>
      <c r="O787" s="30"/>
      <c r="P787" s="183"/>
    </row>
    <row r="788" spans="2:16" ht="12.75">
      <c r="B788" s="38"/>
      <c r="D788" s="241" t="str">
        <f t="shared" si="44"/>
        <v>Administrative Assistant 6</v>
      </c>
      <c r="E788" s="60"/>
      <c r="F788" s="202">
        <v>0</v>
      </c>
      <c r="G788" s="244"/>
      <c r="H788" s="245">
        <f t="shared" si="45"/>
        <v>0</v>
      </c>
      <c r="I788" s="244"/>
      <c r="J788" s="245">
        <f t="shared" si="45"/>
        <v>0</v>
      </c>
      <c r="K788" s="244"/>
      <c r="L788" s="245">
        <f t="shared" si="45"/>
        <v>0</v>
      </c>
      <c r="M788" s="244"/>
      <c r="N788" s="245">
        <f t="shared" si="45"/>
        <v>0</v>
      </c>
      <c r="O788" s="30"/>
      <c r="P788" s="183"/>
    </row>
    <row r="789" spans="2:16" ht="12.75">
      <c r="B789" s="38"/>
      <c r="D789" s="241"/>
      <c r="E789" s="241"/>
      <c r="F789" s="241"/>
      <c r="G789" s="241"/>
      <c r="H789" s="241"/>
      <c r="I789" s="241"/>
      <c r="J789" s="241"/>
      <c r="K789" s="241"/>
      <c r="L789" s="241"/>
      <c r="M789" s="241"/>
      <c r="N789" s="241"/>
      <c r="O789" s="241"/>
      <c r="P789" s="183"/>
    </row>
    <row r="790" spans="1:16" ht="12.75">
      <c r="A790" s="47" t="s">
        <v>886</v>
      </c>
      <c r="B790" s="38">
        <v>4</v>
      </c>
      <c r="D790" s="35" t="s">
        <v>806</v>
      </c>
      <c r="F790" s="52"/>
      <c r="G790" s="52"/>
      <c r="H790" s="52"/>
      <c r="I790" s="52"/>
      <c r="J790" s="52"/>
      <c r="K790" s="52"/>
      <c r="L790" s="52"/>
      <c r="M790" s="52"/>
      <c r="N790" s="52"/>
      <c r="O790" s="52"/>
      <c r="P790" s="186"/>
    </row>
    <row r="791" spans="2:16" ht="6.75" customHeight="1">
      <c r="B791" s="38"/>
      <c r="D791" s="59"/>
      <c r="F791" s="52"/>
      <c r="G791" s="52"/>
      <c r="H791" s="52"/>
      <c r="I791" s="52"/>
      <c r="J791" s="52"/>
      <c r="K791" s="52"/>
      <c r="L791" s="52"/>
      <c r="M791" s="52"/>
      <c r="N791" s="52"/>
      <c r="O791" s="52"/>
      <c r="P791" s="186"/>
    </row>
    <row r="792" spans="2:16" ht="12.75">
      <c r="B792" s="38"/>
      <c r="D792" s="31" t="s">
        <v>1005</v>
      </c>
      <c r="F792" s="52"/>
      <c r="G792" s="52"/>
      <c r="H792" s="52"/>
      <c r="I792" s="52"/>
      <c r="J792" s="52"/>
      <c r="K792" s="52"/>
      <c r="L792" s="52"/>
      <c r="M792" s="52"/>
      <c r="N792" s="52"/>
      <c r="O792" s="52"/>
      <c r="P792" s="186"/>
    </row>
    <row r="793" spans="2:16" ht="12.75">
      <c r="B793" s="38"/>
      <c r="D793" s="31" t="s">
        <v>1025</v>
      </c>
      <c r="F793" s="52"/>
      <c r="G793" s="52"/>
      <c r="H793" s="52"/>
      <c r="I793" s="52"/>
      <c r="J793" s="52"/>
      <c r="K793" s="52"/>
      <c r="L793" s="52"/>
      <c r="M793" s="52"/>
      <c r="N793" s="52"/>
      <c r="O793" s="52"/>
      <c r="P793" s="186"/>
    </row>
    <row r="794" spans="2:16" ht="12.75">
      <c r="B794" s="38"/>
      <c r="D794" s="31" t="s">
        <v>361</v>
      </c>
      <c r="F794" s="52"/>
      <c r="G794" s="52"/>
      <c r="H794" s="52"/>
      <c r="I794" s="52"/>
      <c r="J794" s="52"/>
      <c r="K794" s="52"/>
      <c r="L794" s="52"/>
      <c r="M794" s="52"/>
      <c r="N794" s="52"/>
      <c r="O794" s="52"/>
      <c r="P794" s="186"/>
    </row>
    <row r="795" spans="2:16" ht="12.75">
      <c r="B795" s="38"/>
      <c r="D795" s="31" t="s">
        <v>362</v>
      </c>
      <c r="F795" s="52"/>
      <c r="G795" s="52"/>
      <c r="H795" s="52"/>
      <c r="I795" s="52"/>
      <c r="J795" s="52"/>
      <c r="K795" s="52"/>
      <c r="L795" s="52"/>
      <c r="M795" s="52"/>
      <c r="N795" s="52"/>
      <c r="O795" s="52"/>
      <c r="P795" s="186"/>
    </row>
    <row r="796" spans="2:16" ht="12.75">
      <c r="B796" s="38"/>
      <c r="D796" s="31" t="s">
        <v>164</v>
      </c>
      <c r="F796" s="52"/>
      <c r="G796" s="52"/>
      <c r="H796" s="52"/>
      <c r="I796" s="52"/>
      <c r="J796" s="52"/>
      <c r="K796" s="52"/>
      <c r="L796" s="52"/>
      <c r="M796" s="52"/>
      <c r="N796" s="52"/>
      <c r="O796" s="52"/>
      <c r="P796" s="186"/>
    </row>
    <row r="797" spans="2:16" ht="12.75">
      <c r="B797" s="38"/>
      <c r="D797" s="31" t="s">
        <v>753</v>
      </c>
      <c r="F797" s="52"/>
      <c r="G797" s="52"/>
      <c r="H797" s="52"/>
      <c r="I797" s="52"/>
      <c r="J797" s="52"/>
      <c r="K797" s="52"/>
      <c r="L797" s="52"/>
      <c r="M797" s="52"/>
      <c r="N797" s="52"/>
      <c r="O797" s="52"/>
      <c r="P797" s="186"/>
    </row>
    <row r="798" spans="2:16" ht="12.75">
      <c r="B798" s="38"/>
      <c r="D798" s="31" t="s">
        <v>363</v>
      </c>
      <c r="F798" s="52"/>
      <c r="G798" s="52"/>
      <c r="H798" s="52"/>
      <c r="I798" s="52"/>
      <c r="J798" s="52"/>
      <c r="K798" s="52"/>
      <c r="L798" s="52"/>
      <c r="M798" s="52"/>
      <c r="N798" s="52"/>
      <c r="O798" s="52"/>
      <c r="P798" s="186"/>
    </row>
    <row r="799" spans="2:16" ht="15.75">
      <c r="B799" s="38"/>
      <c r="D799" s="59"/>
      <c r="E799" s="198"/>
      <c r="F799" s="52" t="s">
        <v>1006</v>
      </c>
      <c r="G799" s="52"/>
      <c r="H799" s="52" t="s">
        <v>1006</v>
      </c>
      <c r="I799" s="52"/>
      <c r="J799" s="52"/>
      <c r="K799" s="52"/>
      <c r="L799" s="52"/>
      <c r="M799" s="52"/>
      <c r="N799" s="52"/>
      <c r="O799" s="52"/>
      <c r="P799" s="186"/>
    </row>
    <row r="800" spans="2:16" ht="12.75">
      <c r="B800" s="38"/>
      <c r="D800" s="199" t="s">
        <v>889</v>
      </c>
      <c r="E800" s="60"/>
      <c r="F800" s="199" t="s">
        <v>1007</v>
      </c>
      <c r="G800" s="54"/>
      <c r="H800" s="199" t="s">
        <v>1008</v>
      </c>
      <c r="I800" s="54"/>
      <c r="J800" s="52"/>
      <c r="K800" s="52"/>
      <c r="L800" s="52"/>
      <c r="M800" s="52"/>
      <c r="N800" s="52"/>
      <c r="O800" s="54"/>
      <c r="P800" s="182"/>
    </row>
    <row r="801" spans="2:16" ht="6.75" customHeight="1">
      <c r="B801" s="38"/>
      <c r="D801" s="31"/>
      <c r="E801" s="60"/>
      <c r="F801" s="56"/>
      <c r="G801" s="54"/>
      <c r="H801" s="56"/>
      <c r="I801" s="54"/>
      <c r="J801" s="52"/>
      <c r="K801" s="52"/>
      <c r="L801" s="52"/>
      <c r="M801" s="52"/>
      <c r="N801" s="52"/>
      <c r="O801" s="54"/>
      <c r="P801" s="182"/>
    </row>
    <row r="802" spans="2:16" ht="6.75" customHeight="1">
      <c r="B802" s="38"/>
      <c r="D802" s="31"/>
      <c r="E802" s="60"/>
      <c r="F802" s="56"/>
      <c r="G802" s="54"/>
      <c r="H802" s="56"/>
      <c r="I802" s="54"/>
      <c r="J802" s="52"/>
      <c r="K802" s="52"/>
      <c r="L802" s="52"/>
      <c r="M802" s="52"/>
      <c r="N802" s="52"/>
      <c r="O802" s="54"/>
      <c r="P802" s="182"/>
    </row>
    <row r="803" spans="2:16" ht="12.75">
      <c r="B803" s="38"/>
      <c r="D803" s="241" t="str">
        <f>D777</f>
        <v>Clerk 1</v>
      </c>
      <c r="E803" s="60"/>
      <c r="F803" s="132">
        <v>0</v>
      </c>
      <c r="G803" s="30"/>
      <c r="H803" s="132">
        <v>0</v>
      </c>
      <c r="I803" s="30"/>
      <c r="J803" s="52"/>
      <c r="K803" s="52"/>
      <c r="L803" s="52"/>
      <c r="M803" s="52"/>
      <c r="N803" s="52"/>
      <c r="O803" s="30"/>
      <c r="P803" s="183"/>
    </row>
    <row r="804" spans="2:16" ht="12.75">
      <c r="B804" s="38"/>
      <c r="D804" s="241" t="str">
        <f aca="true" t="shared" si="46" ref="D804:D814">D778</f>
        <v>Clerk 2</v>
      </c>
      <c r="E804" s="60"/>
      <c r="F804" s="132">
        <v>0</v>
      </c>
      <c r="G804" s="30"/>
      <c r="H804" s="132">
        <v>0</v>
      </c>
      <c r="I804" s="30"/>
      <c r="J804" s="52"/>
      <c r="K804" s="52"/>
      <c r="L804" s="52"/>
      <c r="M804" s="52"/>
      <c r="N804" s="52"/>
      <c r="O804" s="30"/>
      <c r="P804" s="183"/>
    </row>
    <row r="805" spans="2:16" ht="12.75">
      <c r="B805" s="38"/>
      <c r="D805" s="241" t="str">
        <f t="shared" si="46"/>
        <v>Clerk 3</v>
      </c>
      <c r="E805" s="60"/>
      <c r="F805" s="132">
        <v>0</v>
      </c>
      <c r="G805" s="30"/>
      <c r="H805" s="132">
        <v>0</v>
      </c>
      <c r="I805" s="30"/>
      <c r="J805" s="52"/>
      <c r="K805" s="52"/>
      <c r="L805" s="52"/>
      <c r="M805" s="52"/>
      <c r="N805" s="52"/>
      <c r="O805" s="30"/>
      <c r="P805" s="183"/>
    </row>
    <row r="806" spans="2:16" ht="12.75">
      <c r="B806" s="38"/>
      <c r="D806" s="241" t="str">
        <f t="shared" si="46"/>
        <v>Clerk 4</v>
      </c>
      <c r="E806" s="60"/>
      <c r="F806" s="132">
        <v>0</v>
      </c>
      <c r="G806" s="30"/>
      <c r="H806" s="132">
        <v>0</v>
      </c>
      <c r="I806" s="30"/>
      <c r="J806" s="52"/>
      <c r="K806" s="52"/>
      <c r="L806" s="52"/>
      <c r="M806" s="52"/>
      <c r="N806" s="52"/>
      <c r="O806" s="30"/>
      <c r="P806" s="183"/>
    </row>
    <row r="807" spans="2:16" ht="12.75">
      <c r="B807" s="38"/>
      <c r="D807" s="241" t="str">
        <f t="shared" si="46"/>
        <v>Clerk 5</v>
      </c>
      <c r="E807" s="60"/>
      <c r="F807" s="132">
        <v>0</v>
      </c>
      <c r="G807" s="30"/>
      <c r="H807" s="132">
        <v>0</v>
      </c>
      <c r="I807" s="30"/>
      <c r="J807" s="52"/>
      <c r="K807" s="52"/>
      <c r="L807" s="52"/>
      <c r="M807" s="52"/>
      <c r="N807" s="52"/>
      <c r="O807" s="30"/>
      <c r="P807" s="183"/>
    </row>
    <row r="808" spans="2:16" ht="12.75">
      <c r="B808" s="38"/>
      <c r="D808" s="241" t="str">
        <f t="shared" si="46"/>
        <v>Clerk 6</v>
      </c>
      <c r="E808" s="60"/>
      <c r="F808" s="132">
        <v>0</v>
      </c>
      <c r="G808" s="30"/>
      <c r="H808" s="132">
        <v>0</v>
      </c>
      <c r="I808" s="30"/>
      <c r="J808" s="52"/>
      <c r="K808" s="52"/>
      <c r="L808" s="52"/>
      <c r="M808" s="52"/>
      <c r="N808" s="52"/>
      <c r="O808" s="30"/>
      <c r="P808" s="183"/>
    </row>
    <row r="809" spans="2:16" ht="12.75">
      <c r="B809" s="38"/>
      <c r="D809" s="241" t="str">
        <f t="shared" si="46"/>
        <v>Administrative Assistant 1</v>
      </c>
      <c r="E809" s="60"/>
      <c r="F809" s="132">
        <v>0</v>
      </c>
      <c r="G809" s="30"/>
      <c r="H809" s="132">
        <v>0</v>
      </c>
      <c r="I809" s="30"/>
      <c r="J809" s="52"/>
      <c r="K809" s="52"/>
      <c r="L809" s="52"/>
      <c r="M809" s="52"/>
      <c r="N809" s="52"/>
      <c r="O809" s="30"/>
      <c r="P809" s="183"/>
    </row>
    <row r="810" spans="2:16" ht="12.75">
      <c r="B810" s="38"/>
      <c r="D810" s="241" t="str">
        <f t="shared" si="46"/>
        <v>Administrative Assistant 2</v>
      </c>
      <c r="E810" s="60"/>
      <c r="F810" s="132">
        <v>0</v>
      </c>
      <c r="G810" s="30"/>
      <c r="H810" s="132">
        <v>0</v>
      </c>
      <c r="I810" s="30"/>
      <c r="J810" s="52"/>
      <c r="K810" s="52"/>
      <c r="L810" s="52"/>
      <c r="M810" s="52"/>
      <c r="N810" s="52"/>
      <c r="O810" s="30"/>
      <c r="P810" s="183"/>
    </row>
    <row r="811" spans="2:16" ht="12.75">
      <c r="B811" s="38"/>
      <c r="D811" s="241" t="str">
        <f t="shared" si="46"/>
        <v>Administrative Assistant 3</v>
      </c>
      <c r="E811" s="60"/>
      <c r="F811" s="132">
        <v>0</v>
      </c>
      <c r="G811" s="30"/>
      <c r="H811" s="132">
        <v>0</v>
      </c>
      <c r="I811" s="30"/>
      <c r="J811" s="52"/>
      <c r="K811" s="52"/>
      <c r="L811" s="52"/>
      <c r="M811" s="52"/>
      <c r="N811" s="52"/>
      <c r="O811" s="30"/>
      <c r="P811" s="183"/>
    </row>
    <row r="812" spans="2:16" ht="12.75">
      <c r="B812" s="38"/>
      <c r="D812" s="241" t="str">
        <f t="shared" si="46"/>
        <v>Administrative Assistant 4</v>
      </c>
      <c r="E812" s="60"/>
      <c r="F812" s="132">
        <v>0</v>
      </c>
      <c r="G812" s="30"/>
      <c r="H812" s="132">
        <v>0</v>
      </c>
      <c r="I812" s="30"/>
      <c r="J812" s="52"/>
      <c r="K812" s="52"/>
      <c r="L812" s="52"/>
      <c r="M812" s="52"/>
      <c r="N812" s="52"/>
      <c r="O812" s="30"/>
      <c r="P812" s="183"/>
    </row>
    <row r="813" spans="2:16" ht="12.75">
      <c r="B813" s="38"/>
      <c r="D813" s="241" t="str">
        <f t="shared" si="46"/>
        <v>Administrative Assistant 5</v>
      </c>
      <c r="E813" s="60"/>
      <c r="F813" s="132">
        <v>0</v>
      </c>
      <c r="G813" s="30"/>
      <c r="H813" s="132">
        <v>0</v>
      </c>
      <c r="I813" s="30"/>
      <c r="J813" s="52"/>
      <c r="K813" s="52"/>
      <c r="L813" s="52"/>
      <c r="M813" s="52"/>
      <c r="N813" s="52"/>
      <c r="O813" s="30"/>
      <c r="P813" s="183"/>
    </row>
    <row r="814" spans="2:16" ht="12.75">
      <c r="B814" s="38"/>
      <c r="D814" s="241" t="str">
        <f t="shared" si="46"/>
        <v>Administrative Assistant 6</v>
      </c>
      <c r="E814" s="60"/>
      <c r="F814" s="132">
        <v>0</v>
      </c>
      <c r="G814" s="30"/>
      <c r="H814" s="132">
        <v>0</v>
      </c>
      <c r="I814" s="30"/>
      <c r="J814" s="52"/>
      <c r="K814" s="52"/>
      <c r="L814" s="52"/>
      <c r="M814" s="52"/>
      <c r="N814" s="52"/>
      <c r="O814" s="30"/>
      <c r="P814" s="183"/>
    </row>
    <row r="815" spans="2:3" ht="12.75">
      <c r="B815" s="38"/>
      <c r="C815" s="65"/>
    </row>
    <row r="816" spans="2:3" ht="12.75">
      <c r="B816" s="38"/>
      <c r="C816" s="65"/>
    </row>
    <row r="817" spans="1:7" ht="12.75">
      <c r="A817" s="47" t="s">
        <v>886</v>
      </c>
      <c r="B817" s="38">
        <v>5</v>
      </c>
      <c r="D817" s="35" t="s">
        <v>815</v>
      </c>
      <c r="F817" s="64"/>
      <c r="G817" s="61"/>
    </row>
    <row r="818" spans="2:7" ht="12.75">
      <c r="B818" s="38"/>
      <c r="D818" s="13" t="s">
        <v>165</v>
      </c>
      <c r="F818" s="64"/>
      <c r="G818" s="61"/>
    </row>
    <row r="819" spans="1:7" ht="12.75">
      <c r="A819" s="114"/>
      <c r="B819" s="38"/>
      <c r="D819" s="13" t="s">
        <v>258</v>
      </c>
      <c r="F819" s="64"/>
      <c r="G819" s="61"/>
    </row>
    <row r="820" spans="1:7" ht="12.75">
      <c r="A820" s="114"/>
      <c r="B820" s="38"/>
      <c r="D820" s="13" t="s">
        <v>259</v>
      </c>
      <c r="F820" s="64"/>
      <c r="G820" s="61"/>
    </row>
    <row r="821" spans="2:16" ht="12.75">
      <c r="B821" s="38"/>
      <c r="D821" s="59"/>
      <c r="F821" s="66"/>
      <c r="G821" s="203"/>
      <c r="H821" s="203"/>
      <c r="I821" s="203"/>
      <c r="J821" s="203"/>
      <c r="K821" s="203"/>
      <c r="L821" s="203"/>
      <c r="M821" s="203"/>
      <c r="N821" s="203"/>
      <c r="O821" s="52"/>
      <c r="P821" s="186"/>
    </row>
    <row r="822" spans="2:16" ht="12.75">
      <c r="B822" s="38"/>
      <c r="D822" s="52"/>
      <c r="E822" s="52"/>
      <c r="F822" s="130">
        <v>0</v>
      </c>
      <c r="G822" s="52"/>
      <c r="H822" s="52"/>
      <c r="I822" s="52"/>
      <c r="J822" s="52"/>
      <c r="K822" s="52"/>
      <c r="L822" s="52"/>
      <c r="M822" s="52"/>
      <c r="N822" s="52"/>
      <c r="O822" s="54"/>
      <c r="P822" s="182"/>
    </row>
    <row r="823" spans="2:16" ht="6.75" customHeight="1">
      <c r="B823" s="38"/>
      <c r="D823" s="31"/>
      <c r="E823" s="60"/>
      <c r="F823" s="56"/>
      <c r="G823" s="54"/>
      <c r="H823" s="56"/>
      <c r="I823" s="54"/>
      <c r="J823" s="56"/>
      <c r="K823" s="54"/>
      <c r="L823" s="56"/>
      <c r="M823" s="54"/>
      <c r="N823" s="56"/>
      <c r="O823" s="54"/>
      <c r="P823" s="182"/>
    </row>
    <row r="824" spans="1:7" ht="12.75">
      <c r="A824" s="47" t="s">
        <v>886</v>
      </c>
      <c r="B824" s="38">
        <v>6</v>
      </c>
      <c r="D824" s="35" t="s">
        <v>816</v>
      </c>
      <c r="F824" s="64"/>
      <c r="G824" s="61"/>
    </row>
    <row r="825" spans="2:7" ht="12.75">
      <c r="B825" s="38"/>
      <c r="D825" s="13" t="s">
        <v>848</v>
      </c>
      <c r="F825" s="64"/>
      <c r="G825" s="61"/>
    </row>
    <row r="826" spans="2:7" ht="12.75">
      <c r="B826" s="38"/>
      <c r="D826" s="13" t="s">
        <v>860</v>
      </c>
      <c r="F826" s="64"/>
      <c r="G826" s="61"/>
    </row>
    <row r="827" spans="2:7" ht="12.75">
      <c r="B827" s="38"/>
      <c r="D827" s="63"/>
      <c r="F827" s="130">
        <v>0</v>
      </c>
      <c r="G827" s="61"/>
    </row>
    <row r="828" spans="2:7" ht="7.5" customHeight="1">
      <c r="B828" s="38"/>
      <c r="D828" s="63"/>
      <c r="G828" s="61"/>
    </row>
    <row r="829" spans="1:7" ht="12.75">
      <c r="A829" s="47" t="s">
        <v>886</v>
      </c>
      <c r="B829" s="38">
        <v>7</v>
      </c>
      <c r="D829" s="35" t="s">
        <v>166</v>
      </c>
      <c r="F829" s="64"/>
      <c r="G829" s="61"/>
    </row>
    <row r="830" spans="2:7" ht="12.75">
      <c r="B830" s="38"/>
      <c r="D830" s="13" t="s">
        <v>167</v>
      </c>
      <c r="F830" s="64"/>
      <c r="G830" s="61"/>
    </row>
    <row r="831" spans="2:7" ht="12.75">
      <c r="B831" s="38"/>
      <c r="D831" s="13" t="s">
        <v>364</v>
      </c>
      <c r="F831" s="64"/>
      <c r="G831" s="61"/>
    </row>
    <row r="832" spans="2:7" ht="12.75">
      <c r="B832" s="38"/>
      <c r="D832" s="13" t="s">
        <v>168</v>
      </c>
      <c r="F832" s="64"/>
      <c r="G832" s="61"/>
    </row>
    <row r="833" spans="2:7" ht="12.75">
      <c r="B833" s="38"/>
      <c r="D833" s="13" t="s">
        <v>365</v>
      </c>
      <c r="F833" s="64"/>
      <c r="G833" s="61"/>
    </row>
    <row r="834" spans="2:7" ht="5.25" customHeight="1">
      <c r="B834" s="38"/>
      <c r="G834" s="61"/>
    </row>
    <row r="835" spans="2:7" ht="12.75">
      <c r="B835" s="38"/>
      <c r="D835" s="242" t="s">
        <v>169</v>
      </c>
      <c r="F835" s="130">
        <v>0</v>
      </c>
      <c r="G835" s="61"/>
    </row>
    <row r="836" spans="2:7" ht="12.75">
      <c r="B836" s="38"/>
      <c r="D836" s="63"/>
      <c r="G836" s="61"/>
    </row>
    <row r="837" spans="1:12" ht="12.75">
      <c r="A837" s="47" t="s">
        <v>886</v>
      </c>
      <c r="B837" s="38">
        <v>8</v>
      </c>
      <c r="D837" s="35" t="s">
        <v>980</v>
      </c>
      <c r="E837" s="65"/>
      <c r="F837" s="64"/>
      <c r="G837" s="105"/>
      <c r="H837" s="65"/>
      <c r="I837" s="65"/>
      <c r="J837" s="65"/>
      <c r="K837" s="65"/>
      <c r="L837" s="65"/>
    </row>
    <row r="838" spans="2:12" ht="12.75">
      <c r="B838" s="99"/>
      <c r="D838" s="13" t="s">
        <v>537</v>
      </c>
      <c r="E838" s="65"/>
      <c r="F838" s="64"/>
      <c r="G838" s="105"/>
      <c r="H838" s="65"/>
      <c r="I838" s="65"/>
      <c r="J838" s="65"/>
      <c r="K838" s="65"/>
      <c r="L838" s="65"/>
    </row>
    <row r="839" spans="2:12" ht="12.75">
      <c r="B839" s="99"/>
      <c r="D839" s="13" t="s">
        <v>170</v>
      </c>
      <c r="E839" s="65"/>
      <c r="F839" s="64"/>
      <c r="G839" s="105"/>
      <c r="H839" s="65"/>
      <c r="I839" s="65"/>
      <c r="J839" s="65"/>
      <c r="K839" s="65"/>
      <c r="L839" s="65"/>
    </row>
    <row r="840" spans="2:12" ht="12.75">
      <c r="B840" s="99"/>
      <c r="D840" s="13" t="s">
        <v>538</v>
      </c>
      <c r="E840" s="65"/>
      <c r="F840" s="64"/>
      <c r="G840" s="105"/>
      <c r="H840" s="65"/>
      <c r="I840" s="65"/>
      <c r="J840" s="65"/>
      <c r="K840" s="65"/>
      <c r="L840" s="65"/>
    </row>
    <row r="841" spans="2:12" ht="7.5" customHeight="1">
      <c r="B841" s="99"/>
      <c r="E841" s="65"/>
      <c r="F841" s="64"/>
      <c r="G841" s="105"/>
      <c r="H841" s="65"/>
      <c r="I841" s="65"/>
      <c r="J841" s="65"/>
      <c r="K841" s="65"/>
      <c r="L841" s="65"/>
    </row>
    <row r="842" spans="2:14" ht="12.75">
      <c r="B842" s="99"/>
      <c r="E842" s="65"/>
      <c r="F842" s="235">
        <f>General1</f>
        <v>2005</v>
      </c>
      <c r="G842" s="54"/>
      <c r="H842" s="55">
        <f>F842+1</f>
        <v>2006</v>
      </c>
      <c r="I842" s="54"/>
      <c r="J842" s="55">
        <f>H842+1</f>
        <v>2007</v>
      </c>
      <c r="K842" s="54"/>
      <c r="L842" s="55">
        <f>J842+1</f>
        <v>2008</v>
      </c>
      <c r="M842" s="54"/>
      <c r="N842" s="55">
        <f>L842+1</f>
        <v>2009</v>
      </c>
    </row>
    <row r="843" spans="2:14" ht="12.75">
      <c r="B843" s="99"/>
      <c r="D843" s="261" t="s">
        <v>539</v>
      </c>
      <c r="E843" s="110"/>
      <c r="F843" s="200">
        <v>0</v>
      </c>
      <c r="G843" s="105"/>
      <c r="H843" s="237">
        <f>ROUND(F843*(1+$F$102),0)</f>
        <v>0</v>
      </c>
      <c r="I843" s="30"/>
      <c r="J843" s="237">
        <f>ROUND(H843*(1+$F$102),0)</f>
        <v>0</v>
      </c>
      <c r="K843" s="30"/>
      <c r="L843" s="237">
        <f>ROUND(J843*(1+$F$102),0)</f>
        <v>0</v>
      </c>
      <c r="M843" s="30"/>
      <c r="N843" s="237">
        <f>ROUND(L843*(1+$F$102),0)</f>
        <v>0</v>
      </c>
    </row>
    <row r="844" spans="2:14" ht="12.75">
      <c r="B844" s="99"/>
      <c r="D844" s="261" t="s">
        <v>540</v>
      </c>
      <c r="E844" s="110"/>
      <c r="F844" s="196">
        <v>0</v>
      </c>
      <c r="G844" s="105"/>
      <c r="H844" s="243">
        <f>ROUND(F844*(1+$F$102),0)</f>
        <v>0</v>
      </c>
      <c r="I844" s="30"/>
      <c r="J844" s="243">
        <f>ROUND(H844*(1+$F$102),0)</f>
        <v>0</v>
      </c>
      <c r="K844" s="30"/>
      <c r="L844" s="243">
        <f>ROUND(J844*(1+$F$102),0)</f>
        <v>0</v>
      </c>
      <c r="M844" s="30"/>
      <c r="N844" s="243">
        <f>ROUND(L844*(1+$F$102),0)</f>
        <v>0</v>
      </c>
    </row>
    <row r="845" spans="2:14" ht="12.75">
      <c r="B845" s="99"/>
      <c r="D845" s="261" t="s">
        <v>541</v>
      </c>
      <c r="E845" s="110"/>
      <c r="F845" s="196">
        <v>0</v>
      </c>
      <c r="G845" s="105"/>
      <c r="H845" s="243">
        <f>ROUND(F845*(1+$F$102),0)</f>
        <v>0</v>
      </c>
      <c r="I845" s="30"/>
      <c r="J845" s="243">
        <f>ROUND(H845*(1+$F$102),0)</f>
        <v>0</v>
      </c>
      <c r="K845" s="30"/>
      <c r="L845" s="243">
        <f>ROUND(J845*(1+$F$102),0)</f>
        <v>0</v>
      </c>
      <c r="M845" s="30"/>
      <c r="N845" s="243">
        <f>ROUND(L845*(1+$F$102),0)</f>
        <v>0</v>
      </c>
    </row>
    <row r="846" spans="1:14" ht="12.75">
      <c r="A846" s="101"/>
      <c r="B846" s="99"/>
      <c r="C846" s="65"/>
      <c r="D846" s="261" t="s">
        <v>542</v>
      </c>
      <c r="E846" s="110"/>
      <c r="F846" s="196">
        <v>0</v>
      </c>
      <c r="G846" s="105"/>
      <c r="H846" s="243">
        <f>ROUND(F846*(1+$F$102),0)</f>
        <v>0</v>
      </c>
      <c r="I846" s="30"/>
      <c r="J846" s="243">
        <f>ROUND(H846*(1+$F$102),0)</f>
        <v>0</v>
      </c>
      <c r="K846" s="30"/>
      <c r="L846" s="243">
        <f>ROUND(J846*(1+$F$102),0)</f>
        <v>0</v>
      </c>
      <c r="M846" s="30"/>
      <c r="N846" s="243">
        <f>ROUND(L846*(1+$F$102),0)</f>
        <v>0</v>
      </c>
    </row>
    <row r="847" spans="1:14" ht="12.75">
      <c r="A847" s="101"/>
      <c r="B847" s="99"/>
      <c r="C847" s="65"/>
      <c r="D847" s="261" t="s">
        <v>784</v>
      </c>
      <c r="E847" s="253"/>
      <c r="F847" s="217">
        <v>0</v>
      </c>
      <c r="G847" s="104"/>
      <c r="H847" s="267">
        <f>ROUND(F847*(1+$F$102),0)</f>
        <v>0</v>
      </c>
      <c r="I847" s="30"/>
      <c r="J847" s="267">
        <f>ROUND(H847*(1+$F$102),0)</f>
        <v>0</v>
      </c>
      <c r="K847" s="30"/>
      <c r="L847" s="267">
        <f>ROUND(J847*(1+$F$102),0)</f>
        <v>0</v>
      </c>
      <c r="M847" s="30"/>
      <c r="N847" s="267">
        <f>ROUND(L847*(1+$F$102),0)</f>
        <v>0</v>
      </c>
    </row>
    <row r="848" spans="1:14" ht="13.5" thickBot="1">
      <c r="A848" s="101"/>
      <c r="B848" s="99"/>
      <c r="C848" s="65"/>
      <c r="D848" s="271" t="s">
        <v>853</v>
      </c>
      <c r="E848" s="104"/>
      <c r="F848" s="266">
        <f>SUM(F843:F847)</f>
        <v>0</v>
      </c>
      <c r="G848" s="104"/>
      <c r="H848" s="266">
        <f>SUM(H843:H847)</f>
        <v>0</v>
      </c>
      <c r="I848" s="65"/>
      <c r="J848" s="266">
        <f>SUM(J843:J847)</f>
        <v>0</v>
      </c>
      <c r="K848" s="65"/>
      <c r="L848" s="266">
        <f>SUM(L843:L847)</f>
        <v>0</v>
      </c>
      <c r="N848" s="266">
        <f>SUM(N843:N847)</f>
        <v>0</v>
      </c>
    </row>
    <row r="849" spans="1:12" ht="13.5" thickTop="1">
      <c r="A849" s="101"/>
      <c r="B849" s="99"/>
      <c r="C849" s="65"/>
      <c r="D849" s="104"/>
      <c r="E849" s="104"/>
      <c r="F849" s="104"/>
      <c r="G849" s="104"/>
      <c r="H849" s="104"/>
      <c r="I849" s="65"/>
      <c r="J849" s="65"/>
      <c r="K849" s="65"/>
      <c r="L849" s="65"/>
    </row>
    <row r="850" spans="1:12" ht="12.75">
      <c r="A850" s="47" t="s">
        <v>886</v>
      </c>
      <c r="B850" s="38">
        <v>9</v>
      </c>
      <c r="D850" s="35" t="s">
        <v>819</v>
      </c>
      <c r="E850" s="65"/>
      <c r="F850" s="64"/>
      <c r="G850" s="105"/>
      <c r="H850" s="65"/>
      <c r="I850" s="65"/>
      <c r="J850" s="65"/>
      <c r="K850" s="65"/>
      <c r="L850" s="65"/>
    </row>
    <row r="851" spans="2:8" ht="12.75">
      <c r="B851" s="99"/>
      <c r="D851" s="13" t="s">
        <v>366</v>
      </c>
      <c r="E851" s="65"/>
      <c r="F851" s="65"/>
      <c r="G851" s="105"/>
      <c r="H851" s="65"/>
    </row>
    <row r="852" spans="2:8" ht="12.75">
      <c r="B852" s="99"/>
      <c r="D852" s="13" t="s">
        <v>599</v>
      </c>
      <c r="E852" s="65"/>
      <c r="F852" s="65"/>
      <c r="G852" s="105"/>
      <c r="H852" s="65"/>
    </row>
    <row r="853" spans="2:8" ht="12.75">
      <c r="B853" s="99"/>
      <c r="D853" s="13" t="s">
        <v>367</v>
      </c>
      <c r="E853" s="65"/>
      <c r="F853" s="65"/>
      <c r="G853" s="105"/>
      <c r="H853" s="65"/>
    </row>
    <row r="854" spans="2:8" ht="12.75">
      <c r="B854" s="99"/>
      <c r="E854" s="65"/>
      <c r="F854" s="65"/>
      <c r="G854" s="105"/>
      <c r="H854" s="65"/>
    </row>
    <row r="855" spans="2:16" ht="12.75">
      <c r="B855" s="38"/>
      <c r="D855" s="340" t="s">
        <v>368</v>
      </c>
      <c r="E855" s="58"/>
      <c r="F855" s="200">
        <v>0</v>
      </c>
      <c r="G855" s="105"/>
      <c r="H855" s="237">
        <f>ROUND(F855*(1+$F$102),0)</f>
        <v>0</v>
      </c>
      <c r="I855" s="30"/>
      <c r="J855" s="237">
        <f>ROUND(H855*(1+$F$102),0)</f>
        <v>0</v>
      </c>
      <c r="K855" s="30"/>
      <c r="L855" s="237">
        <f>ROUND(J855*(1+$F$102),0)</f>
        <v>0</v>
      </c>
      <c r="M855" s="30"/>
      <c r="N855" s="237">
        <f>ROUND(L855*(1+$F$102),0)</f>
        <v>0</v>
      </c>
      <c r="P855" s="102"/>
    </row>
    <row r="856" spans="2:16" ht="12.75">
      <c r="B856" s="38"/>
      <c r="D856" s="340" t="s">
        <v>472</v>
      </c>
      <c r="E856" s="58"/>
      <c r="F856" s="196">
        <v>0</v>
      </c>
      <c r="G856" s="105"/>
      <c r="H856" s="243">
        <f>ROUND(F856*(1+$F$102),0)</f>
        <v>0</v>
      </c>
      <c r="I856" s="30"/>
      <c r="J856" s="243">
        <f>ROUND(H856*(1+$F$102),0)</f>
        <v>0</v>
      </c>
      <c r="K856" s="30"/>
      <c r="L856" s="243">
        <f>ROUND(J856*(1+$F$102),0)</f>
        <v>0</v>
      </c>
      <c r="M856" s="30"/>
      <c r="N856" s="243">
        <f>ROUND(L856*(1+$F$102),0)</f>
        <v>0</v>
      </c>
      <c r="P856" s="102"/>
    </row>
    <row r="857" spans="2:16" ht="12.75">
      <c r="B857" s="38"/>
      <c r="D857" s="340" t="s">
        <v>473</v>
      </c>
      <c r="E857" s="58"/>
      <c r="F857" s="196">
        <v>0</v>
      </c>
      <c r="G857" s="105"/>
      <c r="H857" s="243">
        <f>ROUND(F857*(1+$F$102),0)</f>
        <v>0</v>
      </c>
      <c r="I857" s="30"/>
      <c r="J857" s="243">
        <f>ROUND(H857*(1+$F$102),0)</f>
        <v>0</v>
      </c>
      <c r="K857" s="30"/>
      <c r="L857" s="243">
        <f>ROUND(J857*(1+$F$102),0)</f>
        <v>0</v>
      </c>
      <c r="M857" s="30"/>
      <c r="N857" s="243">
        <f>ROUND(L857*(1+$F$102),0)</f>
        <v>0</v>
      </c>
      <c r="P857" s="102"/>
    </row>
    <row r="858" spans="2:16" ht="12.75">
      <c r="B858" s="38"/>
      <c r="D858" s="340" t="s">
        <v>474</v>
      </c>
      <c r="E858" s="58"/>
      <c r="F858" s="217">
        <v>0</v>
      </c>
      <c r="G858" s="104"/>
      <c r="H858" s="267">
        <f>ROUND(F858*(1+$F$102),0)</f>
        <v>0</v>
      </c>
      <c r="I858" s="30"/>
      <c r="J858" s="267">
        <f>ROUND(H858*(1+$F$102),0)</f>
        <v>0</v>
      </c>
      <c r="K858" s="30"/>
      <c r="L858" s="267">
        <f>ROUND(J858*(1+$F$102),0)</f>
        <v>0</v>
      </c>
      <c r="M858" s="30"/>
      <c r="N858" s="267">
        <f>ROUND(L858*(1+$F$102),0)</f>
        <v>0</v>
      </c>
      <c r="P858" s="102"/>
    </row>
    <row r="859" spans="1:14" ht="13.5" thickBot="1">
      <c r="A859" s="101"/>
      <c r="B859" s="99"/>
      <c r="C859" s="65"/>
      <c r="D859" s="271" t="s">
        <v>853</v>
      </c>
      <c r="E859" s="104"/>
      <c r="F859" s="266">
        <f>SUM(F855:F858)</f>
        <v>0</v>
      </c>
      <c r="G859" s="104"/>
      <c r="H859" s="266">
        <f>SUM(H855:H858)</f>
        <v>0</v>
      </c>
      <c r="I859" s="65"/>
      <c r="J859" s="266">
        <f>SUM(J855:J858)</f>
        <v>0</v>
      </c>
      <c r="K859" s="65"/>
      <c r="L859" s="266">
        <f>SUM(L855:L858)</f>
        <v>0</v>
      </c>
      <c r="N859" s="266">
        <f>SUM(N855:N858)</f>
        <v>0</v>
      </c>
    </row>
    <row r="860" spans="2:7" ht="13.5" thickTop="1">
      <c r="B860" s="38"/>
      <c r="D860" s="63"/>
      <c r="G860" s="61"/>
    </row>
    <row r="861" spans="1:12" ht="12.75">
      <c r="A861" s="47" t="s">
        <v>886</v>
      </c>
      <c r="B861" s="38">
        <v>10</v>
      </c>
      <c r="C861" s="100" t="s">
        <v>958</v>
      </c>
      <c r="E861" s="103"/>
      <c r="F861" s="65"/>
      <c r="G861" s="65"/>
      <c r="H861" s="65"/>
      <c r="I861" s="65"/>
      <c r="J861" s="65"/>
      <c r="K861" s="65"/>
      <c r="L861" s="65"/>
    </row>
    <row r="862" spans="1:12" ht="6.75" customHeight="1">
      <c r="A862" s="101"/>
      <c r="B862" s="99"/>
      <c r="C862" s="65"/>
      <c r="D862" s="104"/>
      <c r="E862" s="65"/>
      <c r="F862" s="65"/>
      <c r="G862" s="105"/>
      <c r="H862" s="65"/>
      <c r="I862" s="65"/>
      <c r="J862" s="65"/>
      <c r="K862" s="65"/>
      <c r="L862" s="65"/>
    </row>
    <row r="863" spans="2:12" ht="12.75">
      <c r="B863" s="38"/>
      <c r="C863" s="305" t="s">
        <v>818</v>
      </c>
      <c r="E863" s="65"/>
      <c r="F863" s="250">
        <f>ExpenseSocTax</f>
        <v>0</v>
      </c>
      <c r="G863" s="105"/>
      <c r="H863" s="65"/>
      <c r="I863" s="65"/>
      <c r="J863" s="65"/>
      <c r="K863" s="65"/>
      <c r="L863" s="65"/>
    </row>
    <row r="864" spans="2:12" ht="12.75">
      <c r="B864" s="38"/>
      <c r="C864" s="305" t="s">
        <v>981</v>
      </c>
      <c r="E864" s="65"/>
      <c r="F864" s="251">
        <f>ExpenseMedTax</f>
        <v>0</v>
      </c>
      <c r="G864" s="105"/>
      <c r="H864" s="65"/>
      <c r="I864" s="65"/>
      <c r="J864" s="65"/>
      <c r="K864" s="65"/>
      <c r="L864" s="65"/>
    </row>
    <row r="865" spans="2:12" ht="12.75">
      <c r="B865" s="38"/>
      <c r="C865" s="305" t="s">
        <v>652</v>
      </c>
      <c r="E865" s="65"/>
      <c r="F865" s="251">
        <f>ExpenseFUTA</f>
        <v>0</v>
      </c>
      <c r="G865" s="105"/>
      <c r="H865" s="65"/>
      <c r="I865" s="65"/>
      <c r="J865" s="65"/>
      <c r="K865" s="65"/>
      <c r="L865" s="65"/>
    </row>
    <row r="866" spans="2:12" ht="12.75">
      <c r="B866" s="38"/>
      <c r="C866" s="305" t="s">
        <v>651</v>
      </c>
      <c r="E866" s="65"/>
      <c r="F866" s="251">
        <f>F550</f>
        <v>0</v>
      </c>
      <c r="G866" s="105"/>
      <c r="H866" s="65"/>
      <c r="I866" s="65"/>
      <c r="J866" s="65"/>
      <c r="K866" s="65"/>
      <c r="L866" s="65"/>
    </row>
    <row r="867" spans="2:12" ht="12.75">
      <c r="B867" s="38"/>
      <c r="C867" s="305" t="s">
        <v>982</v>
      </c>
      <c r="E867" s="65"/>
      <c r="F867" s="251">
        <f>F551</f>
        <v>0</v>
      </c>
      <c r="G867" s="105"/>
      <c r="H867" s="65"/>
      <c r="I867" s="65"/>
      <c r="J867" s="65"/>
      <c r="K867" s="65"/>
      <c r="L867" s="65"/>
    </row>
    <row r="868" spans="2:12" ht="12.75">
      <c r="B868" s="38"/>
      <c r="C868" s="305" t="s">
        <v>622</v>
      </c>
      <c r="E868" s="65"/>
      <c r="F868" s="252">
        <f>F552</f>
        <v>0</v>
      </c>
      <c r="G868" s="105"/>
      <c r="H868" s="65"/>
      <c r="I868" s="65"/>
      <c r="J868" s="65"/>
      <c r="K868" s="65"/>
      <c r="L868" s="65"/>
    </row>
    <row r="869" spans="1:12" ht="12.75">
      <c r="A869" s="101"/>
      <c r="B869" s="99"/>
      <c r="C869" s="65"/>
      <c r="D869" s="104"/>
      <c r="E869" s="65"/>
      <c r="F869" s="104"/>
      <c r="G869" s="105"/>
      <c r="H869" s="65"/>
      <c r="I869" s="65"/>
      <c r="J869" s="65"/>
      <c r="K869" s="65"/>
      <c r="L869" s="65"/>
    </row>
    <row r="870" spans="2:3" ht="12.75">
      <c r="B870" s="38"/>
      <c r="C870" s="38" t="s">
        <v>629</v>
      </c>
    </row>
    <row r="871" spans="2:3" ht="12.75">
      <c r="B871" s="38"/>
      <c r="C871" s="38" t="s">
        <v>754</v>
      </c>
    </row>
    <row r="872" ht="12.75">
      <c r="B872" s="38"/>
    </row>
    <row r="873" spans="1:16" s="65" customFormat="1" ht="12.75">
      <c r="A873" s="101"/>
      <c r="B873" s="99"/>
      <c r="C873" s="100" t="s">
        <v>866</v>
      </c>
      <c r="D873" s="103"/>
      <c r="E873" s="103"/>
      <c r="P873" s="110"/>
    </row>
    <row r="874" spans="1:16" s="65" customFormat="1" ht="12.75">
      <c r="A874" s="101"/>
      <c r="B874" s="99"/>
      <c r="C874" s="100"/>
      <c r="D874" s="103"/>
      <c r="E874" s="103"/>
      <c r="P874" s="110"/>
    </row>
    <row r="875" spans="1:16" s="65" customFormat="1" ht="12.75">
      <c r="A875" s="101"/>
      <c r="B875" s="99"/>
      <c r="C875" s="193" t="s">
        <v>1020</v>
      </c>
      <c r="D875" s="103"/>
      <c r="E875" s="103"/>
      <c r="P875" s="110"/>
    </row>
    <row r="876" spans="1:16" s="65" customFormat="1" ht="12.75">
      <c r="A876" s="101"/>
      <c r="B876" s="99"/>
      <c r="C876" s="193" t="s">
        <v>431</v>
      </c>
      <c r="D876" s="103"/>
      <c r="E876" s="103"/>
      <c r="P876" s="110"/>
    </row>
    <row r="877" spans="1:16" s="65" customFormat="1" ht="12.75">
      <c r="A877" s="101"/>
      <c r="B877" s="99"/>
      <c r="D877" s="103"/>
      <c r="E877" s="103"/>
      <c r="P877" s="110"/>
    </row>
    <row r="878" spans="1:16" s="65" customFormat="1" ht="12.75">
      <c r="A878" s="101"/>
      <c r="B878" s="99"/>
      <c r="D878" s="106"/>
      <c r="P878" s="110"/>
    </row>
    <row r="879" spans="1:16" s="65" customFormat="1" ht="12.75">
      <c r="A879" s="101"/>
      <c r="B879" s="99"/>
      <c r="D879" s="107"/>
      <c r="F879" s="108" t="b">
        <v>1</v>
      </c>
      <c r="P879" s="110"/>
    </row>
    <row r="880" spans="1:16" s="65" customFormat="1" ht="12.75">
      <c r="A880" s="101"/>
      <c r="B880" s="99"/>
      <c r="D880" s="107"/>
      <c r="P880" s="110"/>
    </row>
    <row r="881" spans="1:16" s="65" customFormat="1" ht="12.75">
      <c r="A881" s="101"/>
      <c r="B881" s="99"/>
      <c r="D881" s="107"/>
      <c r="F881" s="108" t="b">
        <v>0</v>
      </c>
      <c r="P881" s="110"/>
    </row>
    <row r="882" spans="1:16" s="65" customFormat="1" ht="12.75">
      <c r="A882" s="101"/>
      <c r="B882" s="99"/>
      <c r="D882" s="109"/>
      <c r="P882" s="110"/>
    </row>
    <row r="883" spans="1:16" s="65" customFormat="1" ht="12.75">
      <c r="A883" s="101"/>
      <c r="B883" s="99"/>
      <c r="D883" s="103"/>
      <c r="P883" s="110"/>
    </row>
    <row r="884" spans="1:16" s="65" customFormat="1" ht="12.75">
      <c r="A884" s="47" t="s">
        <v>886</v>
      </c>
      <c r="B884" s="38">
        <v>11</v>
      </c>
      <c r="C884" s="35" t="s">
        <v>824</v>
      </c>
      <c r="D884" s="103"/>
      <c r="P884" s="110"/>
    </row>
    <row r="885" spans="1:16" s="65" customFormat="1" ht="12.75">
      <c r="A885" s="47"/>
      <c r="B885" s="38"/>
      <c r="C885" s="65" t="s">
        <v>171</v>
      </c>
      <c r="D885" s="103"/>
      <c r="P885" s="110"/>
    </row>
    <row r="886" spans="1:16" s="65" customFormat="1" ht="12.75">
      <c r="A886" s="47"/>
      <c r="B886" s="38"/>
      <c r="C886" s="65" t="s">
        <v>630</v>
      </c>
      <c r="D886" s="103"/>
      <c r="P886" s="110"/>
    </row>
    <row r="887" spans="1:16" s="65" customFormat="1" ht="12.75">
      <c r="A887" s="101"/>
      <c r="B887" s="99"/>
      <c r="D887" s="103"/>
      <c r="P887" s="110"/>
    </row>
    <row r="888" spans="1:16" s="65" customFormat="1" ht="12.75">
      <c r="A888" s="47" t="s">
        <v>886</v>
      </c>
      <c r="B888" s="38">
        <v>12</v>
      </c>
      <c r="C888" s="35" t="s">
        <v>172</v>
      </c>
      <c r="D888" s="103"/>
      <c r="P888" s="110"/>
    </row>
    <row r="889" spans="1:16" s="65" customFormat="1" ht="12.75">
      <c r="A889" s="47"/>
      <c r="B889" s="38"/>
      <c r="C889" s="65" t="s">
        <v>173</v>
      </c>
      <c r="D889" s="103"/>
      <c r="P889" s="110"/>
    </row>
    <row r="890" spans="1:16" s="65" customFormat="1" ht="12.75">
      <c r="A890" s="101"/>
      <c r="B890" s="99"/>
      <c r="C890" s="65" t="s">
        <v>382</v>
      </c>
      <c r="D890" s="103"/>
      <c r="P890" s="110"/>
    </row>
    <row r="891" spans="1:16" s="65" customFormat="1" ht="12.75">
      <c r="A891" s="101"/>
      <c r="B891" s="99"/>
      <c r="C891" s="110"/>
      <c r="D891" s="110"/>
      <c r="E891" s="110"/>
      <c r="F891" s="192">
        <v>0</v>
      </c>
      <c r="G891" s="110"/>
      <c r="H891" s="110"/>
      <c r="P891" s="110"/>
    </row>
    <row r="892" spans="1:16" s="65" customFormat="1" ht="12.75">
      <c r="A892" s="101"/>
      <c r="B892" s="99"/>
      <c r="C892" s="65" t="s">
        <v>174</v>
      </c>
      <c r="D892" s="103"/>
      <c r="P892" s="110"/>
    </row>
    <row r="893" spans="1:16" s="65" customFormat="1" ht="12.75">
      <c r="A893" s="101"/>
      <c r="B893" s="99"/>
      <c r="C893" s="100"/>
      <c r="D893" s="103"/>
      <c r="E893" s="103"/>
      <c r="P893" s="110"/>
    </row>
    <row r="894" spans="1:16" s="65" customFormat="1" ht="12.75">
      <c r="A894" s="47" t="s">
        <v>886</v>
      </c>
      <c r="B894" s="38">
        <v>13</v>
      </c>
      <c r="C894" s="100" t="s">
        <v>1033</v>
      </c>
      <c r="D894" s="181"/>
      <c r="E894" s="103"/>
      <c r="P894" s="110"/>
    </row>
    <row r="895" spans="1:16" s="65" customFormat="1" ht="12.75">
      <c r="A895" s="47"/>
      <c r="B895" s="38"/>
      <c r="C895" s="13" t="s">
        <v>411</v>
      </c>
      <c r="D895" s="181"/>
      <c r="E895" s="103"/>
      <c r="P895" s="110"/>
    </row>
    <row r="896" spans="1:16" s="65" customFormat="1" ht="12.75">
      <c r="A896" s="47"/>
      <c r="B896" s="38"/>
      <c r="C896" s="13" t="s">
        <v>669</v>
      </c>
      <c r="D896" s="181"/>
      <c r="E896" s="103"/>
      <c r="P896" s="110"/>
    </row>
    <row r="897" spans="1:16" s="65" customFormat="1" ht="12.75">
      <c r="A897" s="101"/>
      <c r="B897" s="99"/>
      <c r="C897" s="13" t="s">
        <v>369</v>
      </c>
      <c r="D897" s="103"/>
      <c r="E897" s="103"/>
      <c r="P897" s="110"/>
    </row>
    <row r="898" spans="1:16" s="65" customFormat="1" ht="12.75">
      <c r="A898" s="101"/>
      <c r="B898" s="99"/>
      <c r="D898" s="103"/>
      <c r="E898" s="103"/>
      <c r="F898" s="235">
        <f>General1</f>
        <v>2005</v>
      </c>
      <c r="G898" s="54"/>
      <c r="H898" s="55">
        <f>F898+1</f>
        <v>2006</v>
      </c>
      <c r="I898" s="54"/>
      <c r="J898" s="55">
        <f>H898+1</f>
        <v>2007</v>
      </c>
      <c r="K898" s="54"/>
      <c r="L898" s="55">
        <f>J898+1</f>
        <v>2008</v>
      </c>
      <c r="M898" s="54"/>
      <c r="N898" s="55">
        <f>L898+1</f>
        <v>2009</v>
      </c>
      <c r="P898" s="110"/>
    </row>
    <row r="899" spans="1:16" s="65" customFormat="1" ht="12.75">
      <c r="A899" s="47"/>
      <c r="B899" s="38"/>
      <c r="D899" s="342" t="s">
        <v>547</v>
      </c>
      <c r="F899" s="200">
        <v>0</v>
      </c>
      <c r="G899" s="110"/>
      <c r="H899" s="237">
        <f>ROUND(F899*(1+$F$110),0)</f>
        <v>0</v>
      </c>
      <c r="I899" s="110"/>
      <c r="J899" s="237">
        <f>ROUND(H899*(1+$F$110),0)</f>
        <v>0</v>
      </c>
      <c r="K899" s="110"/>
      <c r="L899" s="237">
        <f>ROUND(J899*(1+$F$110),0)</f>
        <v>0</v>
      </c>
      <c r="M899" s="110"/>
      <c r="N899" s="237">
        <f>ROUND(L899*(1+$F$110),0)</f>
        <v>0</v>
      </c>
      <c r="P899" s="110"/>
    </row>
    <row r="900" spans="1:16" s="65" customFormat="1" ht="12.75">
      <c r="A900" s="47"/>
      <c r="B900" s="38"/>
      <c r="D900" s="342" t="s">
        <v>825</v>
      </c>
      <c r="F900" s="196">
        <v>0</v>
      </c>
      <c r="G900" s="110"/>
      <c r="H900" s="243">
        <f>ROUND(F900*(1+$F$110),0)</f>
        <v>0</v>
      </c>
      <c r="I900" s="110"/>
      <c r="J900" s="243">
        <f>ROUND(H900*(1+$F$110),0)</f>
        <v>0</v>
      </c>
      <c r="K900" s="110"/>
      <c r="L900" s="243">
        <f>ROUND(J900*(1+$F$110),0)</f>
        <v>0</v>
      </c>
      <c r="M900" s="110"/>
      <c r="N900" s="243">
        <f>ROUND(L900*(1+$F$110),0)</f>
        <v>0</v>
      </c>
      <c r="P900" s="110"/>
    </row>
    <row r="901" spans="1:16" s="65" customFormat="1" ht="12.75">
      <c r="A901" s="47"/>
      <c r="B901" s="38"/>
      <c r="D901" s="342" t="s">
        <v>548</v>
      </c>
      <c r="F901" s="196">
        <v>0</v>
      </c>
      <c r="G901" s="110"/>
      <c r="H901" s="243">
        <f>ROUND(F901*(1+$F$110),0)</f>
        <v>0</v>
      </c>
      <c r="I901" s="110"/>
      <c r="J901" s="243">
        <f>ROUND(H901*(1+$F$110),0)</f>
        <v>0</v>
      </c>
      <c r="K901" s="110"/>
      <c r="L901" s="243">
        <f>ROUND(J901*(1+$F$110),0)</f>
        <v>0</v>
      </c>
      <c r="M901" s="110"/>
      <c r="N901" s="243">
        <f>ROUND(L901*(1+$F$110),0)</f>
        <v>0</v>
      </c>
      <c r="P901" s="110"/>
    </row>
    <row r="902" spans="1:16" s="65" customFormat="1" ht="12.75">
      <c r="A902" s="47"/>
      <c r="B902" s="38"/>
      <c r="D902" s="342" t="s">
        <v>826</v>
      </c>
      <c r="F902" s="196">
        <v>0</v>
      </c>
      <c r="G902" s="110"/>
      <c r="H902" s="243">
        <f aca="true" t="shared" si="47" ref="H902:N905">ROUND(F902*(1+$F$110),0)</f>
        <v>0</v>
      </c>
      <c r="I902" s="110"/>
      <c r="J902" s="243">
        <f t="shared" si="47"/>
        <v>0</v>
      </c>
      <c r="K902" s="110"/>
      <c r="L902" s="243">
        <f t="shared" si="47"/>
        <v>0</v>
      </c>
      <c r="M902" s="110"/>
      <c r="N902" s="243">
        <f t="shared" si="47"/>
        <v>0</v>
      </c>
      <c r="P902" s="110"/>
    </row>
    <row r="903" spans="1:16" s="65" customFormat="1" ht="12.75">
      <c r="A903" s="47"/>
      <c r="B903" s="38"/>
      <c r="D903" s="342" t="s">
        <v>827</v>
      </c>
      <c r="F903" s="196">
        <v>0</v>
      </c>
      <c r="G903" s="110"/>
      <c r="H903" s="243">
        <f t="shared" si="47"/>
        <v>0</v>
      </c>
      <c r="I903" s="110"/>
      <c r="J903" s="243">
        <f t="shared" si="47"/>
        <v>0</v>
      </c>
      <c r="K903" s="110"/>
      <c r="L903" s="243">
        <f t="shared" si="47"/>
        <v>0</v>
      </c>
      <c r="M903" s="110"/>
      <c r="N903" s="243">
        <f t="shared" si="47"/>
        <v>0</v>
      </c>
      <c r="P903" s="110"/>
    </row>
    <row r="904" spans="1:16" s="65" customFormat="1" ht="12.75">
      <c r="A904" s="47"/>
      <c r="B904" s="38"/>
      <c r="D904" s="342" t="s">
        <v>828</v>
      </c>
      <c r="F904" s="196">
        <v>0</v>
      </c>
      <c r="G904" s="110"/>
      <c r="H904" s="243">
        <f t="shared" si="47"/>
        <v>0</v>
      </c>
      <c r="I904" s="110"/>
      <c r="J904" s="243">
        <f t="shared" si="47"/>
        <v>0</v>
      </c>
      <c r="K904" s="110"/>
      <c r="L904" s="243">
        <f t="shared" si="47"/>
        <v>0</v>
      </c>
      <c r="M904" s="110"/>
      <c r="N904" s="243">
        <f t="shared" si="47"/>
        <v>0</v>
      </c>
      <c r="P904" s="110"/>
    </row>
    <row r="905" spans="1:16" s="65" customFormat="1" ht="12.75">
      <c r="A905" s="47"/>
      <c r="B905" s="38"/>
      <c r="D905" s="342" t="s">
        <v>829</v>
      </c>
      <c r="F905" s="196">
        <v>0</v>
      </c>
      <c r="G905" s="110"/>
      <c r="H905" s="243">
        <f t="shared" si="47"/>
        <v>0</v>
      </c>
      <c r="I905" s="110"/>
      <c r="J905" s="243">
        <f t="shared" si="47"/>
        <v>0</v>
      </c>
      <c r="K905" s="110"/>
      <c r="L905" s="243">
        <f t="shared" si="47"/>
        <v>0</v>
      </c>
      <c r="M905" s="110"/>
      <c r="N905" s="243">
        <f t="shared" si="47"/>
        <v>0</v>
      </c>
      <c r="P905" s="110"/>
    </row>
    <row r="906" spans="1:16" s="65" customFormat="1" ht="13.5" thickBot="1">
      <c r="A906" s="101"/>
      <c r="B906" s="99"/>
      <c r="C906" s="110"/>
      <c r="D906" s="215" t="s">
        <v>853</v>
      </c>
      <c r="E906" s="110"/>
      <c r="F906" s="265">
        <f>SUM(F899:F905)</f>
        <v>0</v>
      </c>
      <c r="G906" s="110"/>
      <c r="H906" s="265">
        <f>SUM(H899:H905)</f>
        <v>0</v>
      </c>
      <c r="I906" s="110"/>
      <c r="J906" s="265">
        <f>SUM(J899:J905)</f>
        <v>0</v>
      </c>
      <c r="K906" s="110"/>
      <c r="L906" s="265">
        <f>SUM(L899:L905)</f>
        <v>0</v>
      </c>
      <c r="M906" s="110"/>
      <c r="N906" s="265">
        <f>SUM(N899:N905)</f>
        <v>0</v>
      </c>
      <c r="P906" s="110"/>
    </row>
    <row r="907" spans="1:16" s="65" customFormat="1" ht="13.5" thickTop="1">
      <c r="A907" s="101"/>
      <c r="B907" s="99"/>
      <c r="C907" s="110"/>
      <c r="D907" s="110"/>
      <c r="E907" s="110"/>
      <c r="F907" s="111"/>
      <c r="G907" s="110"/>
      <c r="H907" s="110"/>
      <c r="P907" s="110"/>
    </row>
    <row r="908" spans="1:16" s="65" customFormat="1" ht="12.75">
      <c r="A908" s="47" t="s">
        <v>886</v>
      </c>
      <c r="B908" s="38">
        <v>14</v>
      </c>
      <c r="C908" s="35" t="s">
        <v>830</v>
      </c>
      <c r="D908" s="181"/>
      <c r="E908" s="103"/>
      <c r="F908" s="103"/>
      <c r="G908" s="103"/>
      <c r="H908" s="103"/>
      <c r="I908" s="103"/>
      <c r="J908" s="103"/>
      <c r="K908" s="103"/>
      <c r="L908" s="103"/>
      <c r="M908" s="103"/>
      <c r="N908" s="103"/>
      <c r="P908" s="110"/>
    </row>
    <row r="909" spans="1:16" s="65" customFormat="1" ht="12.75">
      <c r="A909" s="47"/>
      <c r="B909" s="99"/>
      <c r="C909" s="13" t="s">
        <v>412</v>
      </c>
      <c r="E909" s="110"/>
      <c r="F909" s="110"/>
      <c r="G909" s="110"/>
      <c r="H909" s="13"/>
      <c r="I909" s="13"/>
      <c r="J909" s="13"/>
      <c r="K909" s="13"/>
      <c r="L909" s="13"/>
      <c r="M909" s="13"/>
      <c r="N909" s="13"/>
      <c r="O909" s="54"/>
      <c r="P909" s="182"/>
    </row>
    <row r="910" spans="1:16" s="65" customFormat="1" ht="12.75">
      <c r="A910" s="114"/>
      <c r="B910" s="99"/>
      <c r="C910" s="13" t="s">
        <v>413</v>
      </c>
      <c r="D910" s="110"/>
      <c r="E910" s="110"/>
      <c r="O910" s="13"/>
      <c r="P910" s="110"/>
    </row>
    <row r="911" spans="1:16" s="65" customFormat="1" ht="12.75">
      <c r="A911" s="101"/>
      <c r="B911" s="99"/>
      <c r="C911" s="110"/>
      <c r="D911" s="110"/>
      <c r="E911" s="110"/>
      <c r="F911" s="127">
        <v>0</v>
      </c>
      <c r="G911" s="110"/>
      <c r="H911" s="126">
        <f>ROUND(F911*(1+$F$110),0)</f>
        <v>0</v>
      </c>
      <c r="I911" s="13"/>
      <c r="J911" s="126">
        <f>ROUND(H911*(1+$F$110),0)</f>
        <v>0</v>
      </c>
      <c r="K911" s="13"/>
      <c r="L911" s="126">
        <f>ROUND(J911*(1+$F$110),0)</f>
        <v>0</v>
      </c>
      <c r="M911" s="13"/>
      <c r="N911" s="126">
        <f>ROUND(L911*(1+$F$110),0)</f>
        <v>0</v>
      </c>
      <c r="P911" s="110"/>
    </row>
    <row r="912" spans="1:16" s="65" customFormat="1" ht="12.75">
      <c r="A912" s="101"/>
      <c r="B912" s="99"/>
      <c r="C912" s="110"/>
      <c r="D912" s="110"/>
      <c r="E912" s="110"/>
      <c r="F912" s="112"/>
      <c r="G912" s="110"/>
      <c r="H912" s="110"/>
      <c r="P912" s="110"/>
    </row>
    <row r="913" spans="1:16" s="65" customFormat="1" ht="12.75">
      <c r="A913" s="47" t="s">
        <v>886</v>
      </c>
      <c r="B913" s="99">
        <v>15</v>
      </c>
      <c r="C913" s="35" t="s">
        <v>29</v>
      </c>
      <c r="D913" s="181"/>
      <c r="E913" s="103"/>
      <c r="F913" s="181"/>
      <c r="G913" s="181"/>
      <c r="H913" s="181"/>
      <c r="I913" s="181"/>
      <c r="J913" s="181"/>
      <c r="K913" s="181"/>
      <c r="L913" s="181"/>
      <c r="M913" s="181"/>
      <c r="N913" s="181"/>
      <c r="P913" s="110"/>
    </row>
    <row r="914" spans="1:16" s="65" customFormat="1" ht="12.75">
      <c r="A914" s="101"/>
      <c r="B914" s="99"/>
      <c r="C914" s="13" t="s">
        <v>446</v>
      </c>
      <c r="E914" s="110"/>
      <c r="F914" s="112"/>
      <c r="G914" s="110"/>
      <c r="H914" s="110"/>
      <c r="P914" s="110"/>
    </row>
    <row r="915" spans="1:16" s="65" customFormat="1" ht="12.75">
      <c r="A915" s="101"/>
      <c r="B915" s="99"/>
      <c r="C915" s="13" t="s">
        <v>447</v>
      </c>
      <c r="E915" s="110"/>
      <c r="F915" s="112"/>
      <c r="G915" s="110"/>
      <c r="H915" s="110"/>
      <c r="P915" s="110"/>
    </row>
    <row r="916" spans="1:16" s="65" customFormat="1" ht="12.75">
      <c r="A916" s="101"/>
      <c r="B916" s="99"/>
      <c r="C916" s="13" t="s">
        <v>175</v>
      </c>
      <c r="E916" s="110"/>
      <c r="F916" s="112"/>
      <c r="G916" s="110"/>
      <c r="H916" s="110"/>
      <c r="P916" s="110"/>
    </row>
    <row r="917" spans="1:16" s="65" customFormat="1" ht="12.75">
      <c r="A917" s="101"/>
      <c r="B917" s="99"/>
      <c r="C917" s="13" t="s">
        <v>28</v>
      </c>
      <c r="E917" s="110"/>
      <c r="F917" s="112"/>
      <c r="G917" s="110"/>
      <c r="H917" s="110"/>
      <c r="P917" s="110"/>
    </row>
    <row r="918" spans="1:16" s="65" customFormat="1" ht="12.75">
      <c r="A918" s="101"/>
      <c r="B918" s="99"/>
      <c r="C918" s="13" t="s">
        <v>176</v>
      </c>
      <c r="E918" s="110"/>
      <c r="F918" s="112"/>
      <c r="G918" s="110"/>
      <c r="H918" s="110"/>
      <c r="P918" s="110"/>
    </row>
    <row r="919" spans="1:16" s="65" customFormat="1" ht="12.75">
      <c r="A919" s="101"/>
      <c r="B919" s="99"/>
      <c r="C919" s="13"/>
      <c r="E919" s="110"/>
      <c r="F919" s="112"/>
      <c r="G919" s="110"/>
      <c r="H919" s="110"/>
      <c r="P919" s="110"/>
    </row>
    <row r="920" spans="1:16" s="65" customFormat="1" ht="12.75">
      <c r="A920" s="101"/>
      <c r="B920" s="99"/>
      <c r="C920" s="110"/>
      <c r="D920" s="110"/>
      <c r="E920" s="110"/>
      <c r="F920" s="127">
        <v>0</v>
      </c>
      <c r="G920" s="110"/>
      <c r="H920" s="126">
        <f>ROUND(F920*(1+$F$110),0)</f>
        <v>0</v>
      </c>
      <c r="I920" s="13"/>
      <c r="J920" s="126">
        <f>ROUND(H920*(1+$F$110),0)</f>
        <v>0</v>
      </c>
      <c r="K920" s="13"/>
      <c r="L920" s="126">
        <f>ROUND(J920*(1+$F$110),0)</f>
        <v>0</v>
      </c>
      <c r="M920" s="13"/>
      <c r="N920" s="126">
        <f>ROUND(L920*(1+$F$110),0)</f>
        <v>0</v>
      </c>
      <c r="O920" s="13"/>
      <c r="P920" s="102"/>
    </row>
    <row r="921" spans="1:16" s="65" customFormat="1" ht="12.75">
      <c r="A921" s="101"/>
      <c r="B921" s="99"/>
      <c r="C921" s="110"/>
      <c r="D921" s="110"/>
      <c r="E921" s="110"/>
      <c r="F921" s="111"/>
      <c r="G921" s="110"/>
      <c r="H921" s="110"/>
      <c r="P921" s="110"/>
    </row>
    <row r="922" spans="1:16" s="65" customFormat="1" ht="12.75">
      <c r="A922" s="47" t="s">
        <v>886</v>
      </c>
      <c r="B922" s="99">
        <v>16</v>
      </c>
      <c r="C922" s="35" t="s">
        <v>631</v>
      </c>
      <c r="D922" s="181"/>
      <c r="E922" s="103"/>
      <c r="P922" s="110"/>
    </row>
    <row r="923" spans="1:16" s="65" customFormat="1" ht="12.75">
      <c r="A923" s="47"/>
      <c r="B923" s="38"/>
      <c r="C923" s="13" t="s">
        <v>177</v>
      </c>
      <c r="D923" s="181"/>
      <c r="E923" s="103"/>
      <c r="P923" s="110"/>
    </row>
    <row r="924" spans="1:16" s="65" customFormat="1" ht="12.75">
      <c r="A924" s="47"/>
      <c r="B924" s="38"/>
      <c r="C924" s="13" t="s">
        <v>30</v>
      </c>
      <c r="D924" s="181"/>
      <c r="E924" s="103"/>
      <c r="P924" s="110"/>
    </row>
    <row r="925" spans="1:16" s="65" customFormat="1" ht="12.75">
      <c r="A925" s="101"/>
      <c r="B925" s="99"/>
      <c r="C925" s="110"/>
      <c r="D925" s="110"/>
      <c r="E925" s="110"/>
      <c r="F925" s="127">
        <v>0</v>
      </c>
      <c r="G925" s="110"/>
      <c r="H925" s="126">
        <f>ROUND(F925*(1+$F$110),0)</f>
        <v>0</v>
      </c>
      <c r="I925" s="13"/>
      <c r="J925" s="126">
        <f>ROUND(H925*(1+$F$110),0)</f>
        <v>0</v>
      </c>
      <c r="K925" s="13"/>
      <c r="L925" s="126">
        <f>ROUND(J925*(1+$F$110),0)</f>
        <v>0</v>
      </c>
      <c r="M925" s="13"/>
      <c r="N925" s="126">
        <f>ROUND(L925*(1+$F$110),0)</f>
        <v>0</v>
      </c>
      <c r="O925" s="13"/>
      <c r="P925" s="102"/>
    </row>
    <row r="926" spans="1:16" s="65" customFormat="1" ht="12.75">
      <c r="A926" s="101"/>
      <c r="B926" s="99"/>
      <c r="C926" s="110"/>
      <c r="D926" s="110"/>
      <c r="E926" s="110"/>
      <c r="F926" s="111"/>
      <c r="G926" s="110"/>
      <c r="H926" s="110"/>
      <c r="P926" s="110"/>
    </row>
    <row r="927" spans="1:16" s="65" customFormat="1" ht="12.75">
      <c r="A927" s="101"/>
      <c r="B927" s="99"/>
      <c r="C927" s="110"/>
      <c r="D927" s="110"/>
      <c r="E927" s="110"/>
      <c r="F927" s="111"/>
      <c r="G927" s="110"/>
      <c r="H927" s="110"/>
      <c r="P927" s="110"/>
    </row>
    <row r="928" spans="1:16" s="65" customFormat="1" ht="12.75">
      <c r="A928" s="101"/>
      <c r="B928" s="99"/>
      <c r="C928" s="110"/>
      <c r="D928" s="110"/>
      <c r="E928" s="110"/>
      <c r="F928" s="111"/>
      <c r="G928" s="110"/>
      <c r="H928" s="110"/>
      <c r="P928" s="110"/>
    </row>
    <row r="929" spans="1:16" s="65" customFormat="1" ht="12.75">
      <c r="A929" s="101"/>
      <c r="B929" s="99"/>
      <c r="C929" s="110"/>
      <c r="D929" s="110"/>
      <c r="E929" s="110"/>
      <c r="F929" s="111"/>
      <c r="G929" s="110"/>
      <c r="H929" s="110"/>
      <c r="P929" s="110"/>
    </row>
    <row r="930" spans="1:16" s="65" customFormat="1" ht="12.75">
      <c r="A930" s="195"/>
      <c r="B930" s="99"/>
      <c r="C930" s="100" t="s">
        <v>991</v>
      </c>
      <c r="P930" s="110"/>
    </row>
    <row r="931" spans="1:16" s="65" customFormat="1" ht="12.75">
      <c r="A931" s="101"/>
      <c r="B931" s="99"/>
      <c r="C931" s="100"/>
      <c r="D931" s="103"/>
      <c r="E931" s="103"/>
      <c r="P931" s="110"/>
    </row>
    <row r="932" spans="1:16" s="65" customFormat="1" ht="12.75">
      <c r="A932" s="101"/>
      <c r="B932" s="99"/>
      <c r="C932" s="193" t="s">
        <v>1020</v>
      </c>
      <c r="D932" s="103"/>
      <c r="E932" s="103"/>
      <c r="P932" s="110"/>
    </row>
    <row r="933" spans="1:16" s="65" customFormat="1" ht="12.75">
      <c r="A933" s="101"/>
      <c r="B933" s="99"/>
      <c r="C933" s="193" t="s">
        <v>432</v>
      </c>
      <c r="D933" s="103"/>
      <c r="E933" s="103"/>
      <c r="P933" s="110"/>
    </row>
    <row r="934" spans="1:16" s="65" customFormat="1" ht="12.75">
      <c r="A934" s="101"/>
      <c r="B934" s="99"/>
      <c r="C934" s="193" t="s">
        <v>370</v>
      </c>
      <c r="D934" s="103"/>
      <c r="E934" s="103"/>
      <c r="P934" s="110"/>
    </row>
    <row r="935" spans="1:16" s="65" customFormat="1" ht="12.75">
      <c r="A935" s="101"/>
      <c r="B935" s="99"/>
      <c r="D935" s="103"/>
      <c r="E935" s="103"/>
      <c r="P935" s="110"/>
    </row>
    <row r="936" spans="1:16" s="65" customFormat="1" ht="12.75">
      <c r="A936" s="101"/>
      <c r="B936" s="99"/>
      <c r="D936" s="106"/>
      <c r="P936" s="110"/>
    </row>
    <row r="937" spans="1:16" s="65" customFormat="1" ht="12.75">
      <c r="A937" s="101"/>
      <c r="B937" s="99"/>
      <c r="D937" s="107"/>
      <c r="F937" s="108" t="b">
        <v>1</v>
      </c>
      <c r="P937" s="110"/>
    </row>
    <row r="938" spans="1:16" s="65" customFormat="1" ht="12.75">
      <c r="A938" s="101"/>
      <c r="B938" s="99"/>
      <c r="D938" s="107"/>
      <c r="P938" s="110"/>
    </row>
    <row r="939" spans="1:16" s="65" customFormat="1" ht="12.75">
      <c r="A939" s="101"/>
      <c r="B939" s="99"/>
      <c r="D939" s="107"/>
      <c r="F939" s="108" t="b">
        <v>0</v>
      </c>
      <c r="P939" s="110"/>
    </row>
    <row r="940" spans="1:16" s="65" customFormat="1" ht="12.75">
      <c r="A940" s="101"/>
      <c r="B940" s="99"/>
      <c r="D940" s="109"/>
      <c r="P940" s="110"/>
    </row>
    <row r="941" spans="1:16" s="65" customFormat="1" ht="12.75">
      <c r="A941" s="101"/>
      <c r="B941" s="99"/>
      <c r="D941" s="103"/>
      <c r="P941" s="110"/>
    </row>
    <row r="942" spans="1:16" s="65" customFormat="1" ht="12.75">
      <c r="A942" s="47" t="s">
        <v>886</v>
      </c>
      <c r="B942" s="99">
        <v>17</v>
      </c>
      <c r="C942" s="100" t="s">
        <v>831</v>
      </c>
      <c r="P942" s="110"/>
    </row>
    <row r="943" spans="1:16" s="65" customFormat="1" ht="12.75">
      <c r="A943" s="47"/>
      <c r="B943" s="38"/>
      <c r="C943" s="65" t="s">
        <v>178</v>
      </c>
      <c r="D943" s="103"/>
      <c r="P943" s="110"/>
    </row>
    <row r="944" spans="1:16" s="65" customFormat="1" ht="12.75">
      <c r="A944" s="47"/>
      <c r="B944" s="38"/>
      <c r="C944" s="65" t="s">
        <v>755</v>
      </c>
      <c r="D944" s="103"/>
      <c r="P944" s="110"/>
    </row>
    <row r="945" spans="1:16" s="65" customFormat="1" ht="12.75">
      <c r="A945" s="101"/>
      <c r="B945" s="99"/>
      <c r="D945" s="103"/>
      <c r="P945" s="110"/>
    </row>
    <row r="946" spans="1:16" s="65" customFormat="1" ht="12.75">
      <c r="A946" s="47" t="s">
        <v>886</v>
      </c>
      <c r="B946" s="99">
        <v>18</v>
      </c>
      <c r="C946" s="100" t="s">
        <v>172</v>
      </c>
      <c r="P946" s="110"/>
    </row>
    <row r="947" spans="1:16" s="65" customFormat="1" ht="12.75">
      <c r="A947" s="47"/>
      <c r="B947" s="38"/>
      <c r="C947" s="65" t="s">
        <v>179</v>
      </c>
      <c r="D947" s="103"/>
      <c r="P947" s="110"/>
    </row>
    <row r="948" spans="1:16" s="65" customFormat="1" ht="12.75">
      <c r="A948" s="101"/>
      <c r="B948" s="99"/>
      <c r="C948" s="65" t="s">
        <v>381</v>
      </c>
      <c r="D948" s="103"/>
      <c r="P948" s="110"/>
    </row>
    <row r="949" spans="1:16" s="65" customFormat="1" ht="12.75">
      <c r="A949" s="101"/>
      <c r="B949" s="99"/>
      <c r="C949" s="110"/>
      <c r="D949" s="110"/>
      <c r="E949" s="110"/>
      <c r="F949" s="192">
        <v>0</v>
      </c>
      <c r="G949" s="110"/>
      <c r="H949" s="110"/>
      <c r="P949" s="110"/>
    </row>
    <row r="950" spans="1:16" s="65" customFormat="1" ht="12.75">
      <c r="A950" s="101"/>
      <c r="B950" s="99"/>
      <c r="C950" s="65" t="s">
        <v>180</v>
      </c>
      <c r="D950" s="103"/>
      <c r="P950" s="110"/>
    </row>
    <row r="951" spans="1:16" s="65" customFormat="1" ht="12.75">
      <c r="A951" s="101"/>
      <c r="B951" s="99"/>
      <c r="D951" s="103"/>
      <c r="P951" s="110"/>
    </row>
    <row r="952" spans="1:16" s="65" customFormat="1" ht="12.75">
      <c r="A952" s="47" t="s">
        <v>886</v>
      </c>
      <c r="B952" s="99">
        <v>19</v>
      </c>
      <c r="C952" s="100" t="s">
        <v>832</v>
      </c>
      <c r="P952" s="110"/>
    </row>
    <row r="953" spans="2:3" ht="12.75">
      <c r="B953" s="38"/>
      <c r="C953" s="13" t="s">
        <v>603</v>
      </c>
    </row>
    <row r="954" spans="2:3" ht="12.75">
      <c r="B954" s="38"/>
      <c r="C954" s="13" t="s">
        <v>1034</v>
      </c>
    </row>
    <row r="955" spans="2:3" ht="12.75">
      <c r="B955" s="38"/>
      <c r="C955" s="13" t="s">
        <v>843</v>
      </c>
    </row>
    <row r="956" spans="2:3" ht="12.75">
      <c r="B956" s="38"/>
      <c r="C956" s="13" t="s">
        <v>604</v>
      </c>
    </row>
    <row r="957" spans="2:3" ht="12.75">
      <c r="B957" s="38"/>
      <c r="C957" s="13" t="s">
        <v>181</v>
      </c>
    </row>
    <row r="958" spans="2:3" ht="12.75">
      <c r="B958" s="38"/>
      <c r="C958" s="13" t="s">
        <v>182</v>
      </c>
    </row>
    <row r="959" spans="2:3" ht="12.75">
      <c r="B959" s="38"/>
      <c r="C959" s="13" t="s">
        <v>455</v>
      </c>
    </row>
    <row r="960" ht="12.75">
      <c r="B960" s="38"/>
    </row>
    <row r="961" spans="1:16" s="65" customFormat="1" ht="12.75">
      <c r="A961" s="114"/>
      <c r="B961" s="99"/>
      <c r="D961" s="103"/>
      <c r="E961" s="103"/>
      <c r="F961" s="235">
        <f>General1</f>
        <v>2005</v>
      </c>
      <c r="G961" s="54"/>
      <c r="H961" s="55">
        <f>F961+1</f>
        <v>2006</v>
      </c>
      <c r="I961" s="54"/>
      <c r="J961" s="55">
        <f>H961+1</f>
        <v>2007</v>
      </c>
      <c r="K961" s="54"/>
      <c r="L961" s="55">
        <f>J961+1</f>
        <v>2008</v>
      </c>
      <c r="M961" s="54"/>
      <c r="N961" s="55">
        <f>L961+1</f>
        <v>2009</v>
      </c>
      <c r="O961" s="54"/>
      <c r="P961" s="182"/>
    </row>
    <row r="962" spans="1:16" s="65" customFormat="1" ht="12.75">
      <c r="A962" s="114"/>
      <c r="B962" s="99"/>
      <c r="D962" s="103"/>
      <c r="E962" s="103"/>
      <c r="P962" s="110"/>
    </row>
    <row r="963" spans="2:16" ht="12.75">
      <c r="B963" s="99"/>
      <c r="D963" s="343" t="s">
        <v>910</v>
      </c>
      <c r="F963" s="200">
        <v>0</v>
      </c>
      <c r="G963" s="110"/>
      <c r="H963" s="237">
        <f>ROUND(F963*(1+$F$110),0)</f>
        <v>0</v>
      </c>
      <c r="I963" s="110"/>
      <c r="J963" s="237">
        <f>ROUND(H963*(1+$F$110),0)</f>
        <v>0</v>
      </c>
      <c r="K963" s="110"/>
      <c r="L963" s="237">
        <f>ROUND(J963*(1+$F$110),0)</f>
        <v>0</v>
      </c>
      <c r="M963" s="110"/>
      <c r="N963" s="237">
        <f>ROUND(L963*(1+$F$110),0)</f>
        <v>0</v>
      </c>
      <c r="P963" s="102"/>
    </row>
    <row r="964" spans="2:16" ht="12.75">
      <c r="B964" s="99"/>
      <c r="D964" s="343" t="s">
        <v>833</v>
      </c>
      <c r="F964" s="196">
        <v>0</v>
      </c>
      <c r="G964" s="110"/>
      <c r="H964" s="243">
        <f>ROUND(F964*(1+$F$110),0)</f>
        <v>0</v>
      </c>
      <c r="I964" s="110"/>
      <c r="J964" s="243">
        <f>ROUND(H964*(1+$F$110),0)</f>
        <v>0</v>
      </c>
      <c r="K964" s="110"/>
      <c r="L964" s="243">
        <f>ROUND(J964*(1+$F$110),0)</f>
        <v>0</v>
      </c>
      <c r="M964" s="110"/>
      <c r="N964" s="243">
        <f>ROUND(L964*(1+$F$110),0)</f>
        <v>0</v>
      </c>
      <c r="P964" s="102"/>
    </row>
    <row r="965" spans="2:16" ht="12.75">
      <c r="B965" s="99"/>
      <c r="D965" s="343" t="s">
        <v>183</v>
      </c>
      <c r="F965" s="196">
        <v>0</v>
      </c>
      <c r="G965" s="110"/>
      <c r="H965" s="243">
        <f>ROUND(F965*(1+$F$110),0)</f>
        <v>0</v>
      </c>
      <c r="I965" s="110"/>
      <c r="J965" s="243">
        <f>ROUND(H965*(1+$F$110),0)</f>
        <v>0</v>
      </c>
      <c r="K965" s="110"/>
      <c r="L965" s="243">
        <f>ROUND(J965*(1+$F$110),0)</f>
        <v>0</v>
      </c>
      <c r="M965" s="110"/>
      <c r="N965" s="243">
        <f>ROUND(L965*(1+$F$110),0)</f>
        <v>0</v>
      </c>
      <c r="P965" s="102"/>
    </row>
    <row r="966" spans="2:16" ht="12.75">
      <c r="B966" s="99"/>
      <c r="D966" s="343" t="s">
        <v>834</v>
      </c>
      <c r="F966" s="196">
        <v>0</v>
      </c>
      <c r="G966" s="110"/>
      <c r="H966" s="243">
        <f>ROUND(F966*(1+$F$110),0)</f>
        <v>0</v>
      </c>
      <c r="I966" s="110"/>
      <c r="J966" s="243">
        <f>ROUND(H966*(1+$F$110),0)</f>
        <v>0</v>
      </c>
      <c r="K966" s="110"/>
      <c r="L966" s="243">
        <f>ROUND(J966*(1+$F$110),0)</f>
        <v>0</v>
      </c>
      <c r="M966" s="110"/>
      <c r="N966" s="243">
        <f>ROUND(L966*(1+$F$110),0)</f>
        <v>0</v>
      </c>
      <c r="P966" s="102"/>
    </row>
    <row r="967" spans="2:4" ht="12.75">
      <c r="B967" s="38"/>
      <c r="C967" s="38"/>
      <c r="D967" s="38"/>
    </row>
    <row r="968" spans="1:16" s="65" customFormat="1" ht="12.75">
      <c r="A968" s="101"/>
      <c r="B968" s="99"/>
      <c r="C968" s="210" t="s">
        <v>1024</v>
      </c>
      <c r="D968" s="103"/>
      <c r="P968" s="110"/>
    </row>
    <row r="969" spans="1:16" s="65" customFormat="1" ht="12.75">
      <c r="A969" s="101"/>
      <c r="B969" s="99"/>
      <c r="C969" s="210" t="s">
        <v>861</v>
      </c>
      <c r="D969" s="103"/>
      <c r="P969" s="110"/>
    </row>
    <row r="970" spans="1:16" s="65" customFormat="1" ht="12.75">
      <c r="A970" s="101"/>
      <c r="B970" s="99"/>
      <c r="C970" s="210" t="s">
        <v>756</v>
      </c>
      <c r="D970" s="103"/>
      <c r="P970" s="110"/>
    </row>
    <row r="971" spans="1:16" s="65" customFormat="1" ht="12.75">
      <c r="A971" s="101"/>
      <c r="B971" s="99"/>
      <c r="C971" s="210" t="s">
        <v>184</v>
      </c>
      <c r="D971" s="103"/>
      <c r="P971" s="110"/>
    </row>
    <row r="972" spans="1:16" s="65" customFormat="1" ht="12.75">
      <c r="A972" s="101"/>
      <c r="B972" s="99"/>
      <c r="C972" s="210" t="s">
        <v>862</v>
      </c>
      <c r="D972" s="103"/>
      <c r="P972" s="110"/>
    </row>
    <row r="973" ht="12.75">
      <c r="B973" s="38"/>
    </row>
    <row r="974" spans="1:16" s="65" customFormat="1" ht="12.75">
      <c r="A974" s="47" t="s">
        <v>886</v>
      </c>
      <c r="B974" s="99">
        <v>20</v>
      </c>
      <c r="C974" s="100" t="s">
        <v>911</v>
      </c>
      <c r="P974" s="110"/>
    </row>
    <row r="975" spans="1:16" s="65" customFormat="1" ht="12.75">
      <c r="A975" s="47"/>
      <c r="B975" s="99"/>
      <c r="C975" s="13" t="s">
        <v>185</v>
      </c>
      <c r="P975" s="110"/>
    </row>
    <row r="976" spans="1:16" s="65" customFormat="1" ht="6.75" customHeight="1">
      <c r="A976" s="47"/>
      <c r="B976" s="99"/>
      <c r="C976" s="13"/>
      <c r="P976" s="110"/>
    </row>
    <row r="977" spans="1:16" s="65" customFormat="1" ht="12.75">
      <c r="A977" s="47"/>
      <c r="B977" s="99"/>
      <c r="C977" s="13"/>
      <c r="F977" s="235">
        <f>General1</f>
        <v>2005</v>
      </c>
      <c r="G977" s="54"/>
      <c r="H977" s="55">
        <f>F977+1</f>
        <v>2006</v>
      </c>
      <c r="I977" s="54"/>
      <c r="J977" s="55">
        <f>H977+1</f>
        <v>2007</v>
      </c>
      <c r="K977" s="54"/>
      <c r="L977" s="55">
        <f>J977+1</f>
        <v>2008</v>
      </c>
      <c r="M977" s="54"/>
      <c r="N977" s="55">
        <f>L977+1</f>
        <v>2009</v>
      </c>
      <c r="P977" s="110"/>
    </row>
    <row r="978" spans="1:16" ht="12.75">
      <c r="A978" s="101"/>
      <c r="B978" s="38"/>
      <c r="D978" s="65"/>
      <c r="E978" s="65"/>
      <c r="F978" s="127">
        <v>0</v>
      </c>
      <c r="G978" s="110"/>
      <c r="H978" s="126">
        <f>ROUND(F978*(1+$F$110),0)</f>
        <v>0</v>
      </c>
      <c r="J978" s="126">
        <f>ROUND(H978*(1+$F$110),0)</f>
        <v>0</v>
      </c>
      <c r="L978" s="126">
        <f>ROUND(J978*(1+$F$110),0)</f>
        <v>0</v>
      </c>
      <c r="N978" s="126">
        <f>ROUND(L978*(1+$F$110),0)</f>
        <v>0</v>
      </c>
      <c r="P978" s="102"/>
    </row>
    <row r="979" spans="1:7" ht="12.75">
      <c r="A979" s="101"/>
      <c r="B979" s="38"/>
      <c r="C979" s="65"/>
      <c r="D979" s="101"/>
      <c r="E979" s="65"/>
      <c r="F979" s="102"/>
      <c r="G979" s="65"/>
    </row>
    <row r="980" spans="1:16" s="65" customFormat="1" ht="12.75">
      <c r="A980" s="47" t="s">
        <v>886</v>
      </c>
      <c r="B980" s="99">
        <v>21</v>
      </c>
      <c r="C980" s="100" t="s">
        <v>456</v>
      </c>
      <c r="P980" s="110"/>
    </row>
    <row r="981" spans="1:16" s="65" customFormat="1" ht="12.75">
      <c r="A981" s="47"/>
      <c r="B981" s="99"/>
      <c r="C981" s="13" t="s">
        <v>186</v>
      </c>
      <c r="P981" s="110"/>
    </row>
    <row r="982" spans="1:16" s="65" customFormat="1" ht="12.75">
      <c r="A982" s="47"/>
      <c r="B982" s="99"/>
      <c r="C982" s="13" t="s">
        <v>457</v>
      </c>
      <c r="P982" s="110"/>
    </row>
    <row r="983" spans="1:16" s="65" customFormat="1" ht="12.75">
      <c r="A983" s="47"/>
      <c r="B983" s="99"/>
      <c r="C983" s="13" t="s">
        <v>549</v>
      </c>
      <c r="P983" s="110"/>
    </row>
    <row r="984" spans="1:16" s="65" customFormat="1" ht="12.75">
      <c r="A984" s="47"/>
      <c r="B984" s="99"/>
      <c r="C984" s="13" t="s">
        <v>458</v>
      </c>
      <c r="P984" s="110"/>
    </row>
    <row r="985" spans="1:16" ht="12.75">
      <c r="A985" s="101"/>
      <c r="B985" s="38"/>
      <c r="C985" s="65"/>
      <c r="D985" s="65"/>
      <c r="E985" s="65"/>
      <c r="F985" s="127">
        <v>0</v>
      </c>
      <c r="G985" s="110"/>
      <c r="H985" s="126">
        <f>ROUND(F985*(1+$F$110),0)</f>
        <v>0</v>
      </c>
      <c r="J985" s="126">
        <f>ROUND(H985*(1+$F$110),0)</f>
        <v>0</v>
      </c>
      <c r="L985" s="126">
        <f>ROUND(J985*(1+$F$110),0)</f>
        <v>0</v>
      </c>
      <c r="N985" s="126">
        <f>ROUND(L985*(1+$F$110),0)</f>
        <v>0</v>
      </c>
      <c r="P985" s="102"/>
    </row>
    <row r="986" spans="1:7" ht="12.75">
      <c r="A986" s="101"/>
      <c r="B986" s="38"/>
      <c r="C986" s="65"/>
      <c r="D986" s="101"/>
      <c r="E986" s="65"/>
      <c r="F986" s="102"/>
      <c r="G986" s="65"/>
    </row>
    <row r="987" spans="1:16" s="65" customFormat="1" ht="12.75">
      <c r="A987" s="47" t="s">
        <v>886</v>
      </c>
      <c r="B987" s="99">
        <v>22</v>
      </c>
      <c r="C987" s="100" t="s">
        <v>907</v>
      </c>
      <c r="P987" s="110"/>
    </row>
    <row r="988" spans="1:16" s="65" customFormat="1" ht="12.75">
      <c r="A988" s="47"/>
      <c r="B988" s="99"/>
      <c r="C988" s="13" t="s">
        <v>187</v>
      </c>
      <c r="P988" s="110"/>
    </row>
    <row r="989" spans="1:16" s="65" customFormat="1" ht="12.75">
      <c r="A989" s="47"/>
      <c r="B989" s="99"/>
      <c r="C989" s="13" t="s">
        <v>459</v>
      </c>
      <c r="P989" s="110"/>
    </row>
    <row r="990" spans="1:16" ht="12.75">
      <c r="A990" s="101"/>
      <c r="B990" s="38"/>
      <c r="D990" s="65"/>
      <c r="E990" s="65"/>
      <c r="F990" s="127">
        <v>0</v>
      </c>
      <c r="G990" s="110"/>
      <c r="H990" s="126">
        <f>ROUND(F990*(1+$F$110),0)</f>
        <v>0</v>
      </c>
      <c r="J990" s="126">
        <f>ROUND(H990*(1+$F$110),0)</f>
        <v>0</v>
      </c>
      <c r="L990" s="126">
        <f>ROUND(J990*(1+$F$110),0)</f>
        <v>0</v>
      </c>
      <c r="N990" s="126">
        <f>ROUND(L990*(1+$F$110),0)</f>
        <v>0</v>
      </c>
      <c r="P990" s="102"/>
    </row>
    <row r="991" spans="1:7" ht="12.75">
      <c r="A991" s="101"/>
      <c r="B991" s="38"/>
      <c r="C991" s="65"/>
      <c r="D991" s="101"/>
      <c r="E991" s="65"/>
      <c r="F991" s="102"/>
      <c r="G991" s="65"/>
    </row>
    <row r="992" spans="1:16" s="65" customFormat="1" ht="12.75">
      <c r="A992" s="47" t="s">
        <v>886</v>
      </c>
      <c r="B992" s="99">
        <v>23</v>
      </c>
      <c r="C992" s="100" t="s">
        <v>951</v>
      </c>
      <c r="P992" s="110"/>
    </row>
    <row r="993" spans="1:16" s="65" customFormat="1" ht="12.75">
      <c r="A993" s="47"/>
      <c r="B993" s="99"/>
      <c r="C993" s="13" t="s">
        <v>460</v>
      </c>
      <c r="P993" s="110"/>
    </row>
    <row r="994" spans="1:16" s="65" customFormat="1" ht="12.75">
      <c r="A994" s="47"/>
      <c r="B994" s="99"/>
      <c r="C994" s="13" t="s">
        <v>188</v>
      </c>
      <c r="P994" s="110"/>
    </row>
    <row r="995" spans="1:16" ht="12.75">
      <c r="A995" s="101"/>
      <c r="B995" s="38"/>
      <c r="C995" s="65"/>
      <c r="D995" s="65"/>
      <c r="E995" s="65"/>
      <c r="F995" s="127">
        <v>0</v>
      </c>
      <c r="G995" s="110"/>
      <c r="H995" s="126">
        <f>ROUND(F995*(1+$F$110),0)</f>
        <v>0</v>
      </c>
      <c r="J995" s="126">
        <f>ROUND(H995*(1+$F$110),0)</f>
        <v>0</v>
      </c>
      <c r="L995" s="126">
        <f>ROUND(J995*(1+$F$110),0)</f>
        <v>0</v>
      </c>
      <c r="N995" s="126">
        <f>ROUND(L995*(1+$F$110),0)</f>
        <v>0</v>
      </c>
      <c r="P995" s="102"/>
    </row>
    <row r="996" spans="1:16" ht="12.75">
      <c r="A996" s="101"/>
      <c r="B996" s="38"/>
      <c r="C996" s="65"/>
      <c r="D996" s="65"/>
      <c r="E996" s="65"/>
      <c r="F996" s="65"/>
      <c r="G996" s="65"/>
      <c r="H996" s="65"/>
      <c r="I996" s="65"/>
      <c r="J996" s="65"/>
      <c r="K996" s="65"/>
      <c r="L996" s="65"/>
      <c r="M996" s="65"/>
      <c r="N996" s="65"/>
      <c r="P996" s="102"/>
    </row>
    <row r="997" spans="1:16" s="65" customFormat="1" ht="12.75">
      <c r="A997" s="47" t="s">
        <v>886</v>
      </c>
      <c r="B997" s="99">
        <v>24</v>
      </c>
      <c r="C997" s="100" t="s">
        <v>952</v>
      </c>
      <c r="P997" s="110"/>
    </row>
    <row r="998" spans="1:16" s="65" customFormat="1" ht="12.75">
      <c r="A998" s="47"/>
      <c r="B998" s="99"/>
      <c r="C998" s="13" t="s">
        <v>189</v>
      </c>
      <c r="P998" s="110"/>
    </row>
    <row r="999" spans="1:16" s="65" customFormat="1" ht="12.75">
      <c r="A999" s="47"/>
      <c r="B999" s="99"/>
      <c r="C999" s="13" t="s">
        <v>190</v>
      </c>
      <c r="P999" s="110"/>
    </row>
    <row r="1000" spans="1:16" s="65" customFormat="1" ht="12.75">
      <c r="A1000" s="47"/>
      <c r="B1000" s="99"/>
      <c r="C1000" s="13" t="s">
        <v>461</v>
      </c>
      <c r="P1000" s="110"/>
    </row>
    <row r="1001" spans="1:16" ht="12.75">
      <c r="A1001" s="101"/>
      <c r="B1001" s="38"/>
      <c r="C1001" s="65"/>
      <c r="D1001" s="65"/>
      <c r="E1001" s="65"/>
      <c r="F1001" s="127">
        <v>0</v>
      </c>
      <c r="G1001" s="110"/>
      <c r="H1001" s="126">
        <f>ROUND(F1001*(1+$F$110),0)</f>
        <v>0</v>
      </c>
      <c r="J1001" s="126">
        <f>ROUND(H1001*(1+$F$110),0)</f>
        <v>0</v>
      </c>
      <c r="L1001" s="126">
        <f>ROUND(J1001*(1+$F$110),0)</f>
        <v>0</v>
      </c>
      <c r="N1001" s="126">
        <f>ROUND(L1001*(1+$F$110),0)</f>
        <v>0</v>
      </c>
      <c r="P1001" s="102"/>
    </row>
    <row r="1002" spans="1:7" ht="12.75">
      <c r="A1002" s="101"/>
      <c r="B1002" s="38"/>
      <c r="C1002" s="65"/>
      <c r="D1002" s="101"/>
      <c r="E1002" s="65"/>
      <c r="F1002" s="102"/>
      <c r="G1002" s="65"/>
    </row>
    <row r="1003" spans="1:16" s="65" customFormat="1" ht="12.75">
      <c r="A1003" s="47" t="s">
        <v>886</v>
      </c>
      <c r="B1003" s="99">
        <v>25</v>
      </c>
      <c r="C1003" s="100" t="s">
        <v>247</v>
      </c>
      <c r="P1003" s="110"/>
    </row>
    <row r="1004" spans="1:16" s="65" customFormat="1" ht="12.75">
      <c r="A1004" s="47"/>
      <c r="B1004" s="99"/>
      <c r="C1004" s="13" t="s">
        <v>757</v>
      </c>
      <c r="P1004" s="110"/>
    </row>
    <row r="1005" spans="1:16" s="65" customFormat="1" ht="12.75">
      <c r="A1005" s="47"/>
      <c r="B1005" s="99"/>
      <c r="C1005" s="13"/>
      <c r="P1005" s="110"/>
    </row>
    <row r="1006" spans="1:16" ht="12.75">
      <c r="A1006" s="101"/>
      <c r="B1006" s="38"/>
      <c r="C1006" s="65"/>
      <c r="D1006" s="65"/>
      <c r="E1006" s="65"/>
      <c r="F1006" s="127">
        <v>0</v>
      </c>
      <c r="G1006" s="110"/>
      <c r="H1006" s="126">
        <f>ROUND(F1006*(1+$F$110),0)</f>
        <v>0</v>
      </c>
      <c r="J1006" s="126">
        <f>ROUND(H1006*(1+$F$110),0)</f>
        <v>0</v>
      </c>
      <c r="L1006" s="126">
        <f>ROUND(J1006*(1+$F$110),0)</f>
        <v>0</v>
      </c>
      <c r="N1006" s="126">
        <f>ROUND(L1006*(1+$F$110),0)</f>
        <v>0</v>
      </c>
      <c r="P1006" s="102"/>
    </row>
    <row r="1007" spans="1:7" ht="12.75">
      <c r="A1007" s="101"/>
      <c r="B1007" s="38"/>
      <c r="C1007" s="65"/>
      <c r="D1007" s="101"/>
      <c r="E1007" s="65"/>
      <c r="F1007" s="102"/>
      <c r="G1007" s="65"/>
    </row>
    <row r="1008" spans="1:16" s="65" customFormat="1" ht="12.75">
      <c r="A1008" s="47" t="s">
        <v>886</v>
      </c>
      <c r="B1008" s="99">
        <v>26</v>
      </c>
      <c r="C1008" s="100" t="s">
        <v>835</v>
      </c>
      <c r="P1008" s="110"/>
    </row>
    <row r="1009" spans="1:16" s="65" customFormat="1" ht="12.75">
      <c r="A1009" s="47"/>
      <c r="B1009" s="99"/>
      <c r="C1009" s="13" t="s">
        <v>192</v>
      </c>
      <c r="P1009" s="110"/>
    </row>
    <row r="1010" spans="1:16" s="65" customFormat="1" ht="12.75">
      <c r="A1010" s="47"/>
      <c r="B1010" s="99"/>
      <c r="C1010" s="13" t="s">
        <v>191</v>
      </c>
      <c r="P1010" s="110"/>
    </row>
    <row r="1011" spans="1:16" s="65" customFormat="1" ht="12.75">
      <c r="A1011" s="47"/>
      <c r="B1011" s="99"/>
      <c r="C1011" s="13"/>
      <c r="F1011" s="235">
        <f>General1</f>
        <v>2005</v>
      </c>
      <c r="G1011" s="54"/>
      <c r="H1011" s="55">
        <f>F1011+1</f>
        <v>2006</v>
      </c>
      <c r="I1011" s="54"/>
      <c r="J1011" s="55">
        <f>H1011+1</f>
        <v>2007</v>
      </c>
      <c r="K1011" s="54"/>
      <c r="L1011" s="55">
        <f>J1011+1</f>
        <v>2008</v>
      </c>
      <c r="M1011" s="54"/>
      <c r="N1011" s="55">
        <f>L1011+1</f>
        <v>2009</v>
      </c>
      <c r="P1011" s="110"/>
    </row>
    <row r="1012" spans="1:16" ht="12.75">
      <c r="A1012" s="101"/>
      <c r="B1012" s="38"/>
      <c r="C1012" s="65"/>
      <c r="D1012" s="65"/>
      <c r="E1012" s="65"/>
      <c r="F1012" s="127">
        <v>0</v>
      </c>
      <c r="G1012" s="110"/>
      <c r="H1012" s="126">
        <f>ROUND(F1012*(1+$F$110),0)</f>
        <v>0</v>
      </c>
      <c r="J1012" s="126">
        <f>ROUND(H1012*(1+$F$110),0)</f>
        <v>0</v>
      </c>
      <c r="L1012" s="126">
        <f>ROUND(J1012*(1+$F$110),0)</f>
        <v>0</v>
      </c>
      <c r="N1012" s="126">
        <f>ROUND(L1012*(1+$F$110),0)</f>
        <v>0</v>
      </c>
      <c r="P1012" s="102"/>
    </row>
    <row r="1013" spans="1:7" ht="12.75">
      <c r="A1013" s="101"/>
      <c r="B1013" s="38"/>
      <c r="C1013" s="65"/>
      <c r="D1013" s="101"/>
      <c r="E1013" s="65"/>
      <c r="F1013" s="102"/>
      <c r="G1013" s="65"/>
    </row>
    <row r="1014" spans="1:16" s="65" customFormat="1" ht="12.75">
      <c r="A1014" s="47" t="s">
        <v>886</v>
      </c>
      <c r="B1014" s="99">
        <v>27</v>
      </c>
      <c r="C1014" s="100" t="s">
        <v>836</v>
      </c>
      <c r="P1014" s="110"/>
    </row>
    <row r="1015" spans="1:16" s="65" customFormat="1" ht="12.75">
      <c r="A1015" s="47"/>
      <c r="B1015" s="99"/>
      <c r="C1015" s="13" t="s">
        <v>193</v>
      </c>
      <c r="P1015" s="110"/>
    </row>
    <row r="1016" spans="1:16" s="65" customFormat="1" ht="12.75">
      <c r="A1016" s="47"/>
      <c r="B1016" s="99"/>
      <c r="C1016" s="13" t="s">
        <v>194</v>
      </c>
      <c r="P1016" s="110"/>
    </row>
    <row r="1017" spans="1:16" s="65" customFormat="1" ht="12.75">
      <c r="A1017" s="47"/>
      <c r="B1017" s="99"/>
      <c r="C1017" s="13"/>
      <c r="P1017" s="110"/>
    </row>
    <row r="1018" spans="2:16" ht="12.75">
      <c r="B1018" s="38"/>
      <c r="F1018" s="127">
        <v>0</v>
      </c>
      <c r="G1018" s="110"/>
      <c r="H1018" s="126">
        <f>ROUND(F1018*(1+$F$110),0)</f>
        <v>0</v>
      </c>
      <c r="J1018" s="126">
        <f>ROUND(H1018*(1+$F$110),0)</f>
        <v>0</v>
      </c>
      <c r="L1018" s="126">
        <f>ROUND(J1018*(1+$F$110),0)</f>
        <v>0</v>
      </c>
      <c r="N1018" s="126">
        <f>ROUND(L1018*(1+$F$110),0)</f>
        <v>0</v>
      </c>
      <c r="P1018" s="102"/>
    </row>
    <row r="1019" spans="2:16" ht="12.75">
      <c r="B1019" s="38"/>
      <c r="P1019" s="13"/>
    </row>
    <row r="1020" spans="1:16" s="65" customFormat="1" ht="12.75">
      <c r="A1020" s="47" t="s">
        <v>886</v>
      </c>
      <c r="B1020" s="99">
        <v>28</v>
      </c>
      <c r="C1020" s="100" t="s">
        <v>1011</v>
      </c>
      <c r="P1020" s="110"/>
    </row>
    <row r="1021" spans="1:16" s="65" customFormat="1" ht="12.75">
      <c r="A1021" s="47"/>
      <c r="B1021" s="99"/>
      <c r="C1021" s="13" t="s">
        <v>195</v>
      </c>
      <c r="P1021" s="110"/>
    </row>
    <row r="1022" spans="1:16" s="65" customFormat="1" ht="12.75">
      <c r="A1022" s="47"/>
      <c r="B1022" s="99"/>
      <c r="C1022" s="13" t="s">
        <v>196</v>
      </c>
      <c r="P1022" s="110"/>
    </row>
    <row r="1023" spans="1:16" ht="12.75">
      <c r="A1023" s="101"/>
      <c r="B1023" s="38"/>
      <c r="C1023" s="65"/>
      <c r="D1023" s="65"/>
      <c r="E1023" s="65"/>
      <c r="F1023" s="127">
        <v>0</v>
      </c>
      <c r="G1023" s="110"/>
      <c r="H1023" s="126">
        <f>ROUND(F1023*(1+$F$110),0)</f>
        <v>0</v>
      </c>
      <c r="J1023" s="126">
        <f>ROUND(H1023*(1+$F$110),0)</f>
        <v>0</v>
      </c>
      <c r="L1023" s="126">
        <f>ROUND(J1023*(1+$F$110),0)</f>
        <v>0</v>
      </c>
      <c r="N1023" s="126">
        <f>ROUND(L1023*(1+$F$110),0)</f>
        <v>0</v>
      </c>
      <c r="P1023" s="102"/>
    </row>
    <row r="1024" spans="1:7" ht="12.75">
      <c r="A1024" s="101"/>
      <c r="B1024" s="38"/>
      <c r="C1024" s="65"/>
      <c r="D1024" s="101"/>
      <c r="E1024" s="65"/>
      <c r="F1024" s="102"/>
      <c r="G1024" s="65"/>
    </row>
    <row r="1025" spans="1:16" s="65" customFormat="1" ht="12.75">
      <c r="A1025" s="47" t="s">
        <v>886</v>
      </c>
      <c r="B1025" s="99">
        <v>29</v>
      </c>
      <c r="C1025" s="100" t="s">
        <v>837</v>
      </c>
      <c r="P1025" s="110"/>
    </row>
    <row r="1026" spans="1:16" s="65" customFormat="1" ht="12.75">
      <c r="A1026" s="47"/>
      <c r="B1026" s="99"/>
      <c r="C1026" s="13" t="s">
        <v>758</v>
      </c>
      <c r="P1026" s="110"/>
    </row>
    <row r="1027" spans="1:16" ht="12.75">
      <c r="A1027" s="101"/>
      <c r="B1027" s="38"/>
      <c r="C1027" s="65"/>
      <c r="D1027" s="65"/>
      <c r="E1027" s="65"/>
      <c r="F1027" s="127">
        <v>0</v>
      </c>
      <c r="G1027" s="110"/>
      <c r="H1027" s="126">
        <f>ROUND(F1027*(1+$F$110),0)</f>
        <v>0</v>
      </c>
      <c r="J1027" s="126">
        <f>ROUND(H1027*(1+$F$110),0)</f>
        <v>0</v>
      </c>
      <c r="L1027" s="126">
        <f>ROUND(J1027*(1+$F$110),0)</f>
        <v>0</v>
      </c>
      <c r="N1027" s="126">
        <f>ROUND(L1027*(1+$F$110),0)</f>
        <v>0</v>
      </c>
      <c r="P1027" s="102"/>
    </row>
    <row r="1028" spans="1:7" ht="12.75">
      <c r="A1028" s="101"/>
      <c r="B1028" s="38"/>
      <c r="C1028" s="65"/>
      <c r="D1028" s="101"/>
      <c r="E1028" s="65"/>
      <c r="F1028" s="102"/>
      <c r="G1028" s="65"/>
    </row>
    <row r="1029" spans="1:16" s="65" customFormat="1" ht="12.75">
      <c r="A1029" s="47" t="s">
        <v>886</v>
      </c>
      <c r="B1029" s="99">
        <v>30</v>
      </c>
      <c r="C1029" s="100" t="s">
        <v>955</v>
      </c>
      <c r="P1029" s="110"/>
    </row>
    <row r="1030" spans="1:16" s="65" customFormat="1" ht="12.75">
      <c r="A1030" s="47"/>
      <c r="B1030" s="99"/>
      <c r="C1030" s="13" t="s">
        <v>197</v>
      </c>
      <c r="P1030" s="110"/>
    </row>
    <row r="1031" spans="1:16" s="65" customFormat="1" ht="12.75">
      <c r="A1031" s="47"/>
      <c r="B1031" s="99"/>
      <c r="C1031" s="13" t="s">
        <v>198</v>
      </c>
      <c r="P1031" s="110"/>
    </row>
    <row r="1032" spans="1:16" s="65" customFormat="1" ht="12.75">
      <c r="A1032" s="47"/>
      <c r="B1032" s="99"/>
      <c r="C1032" s="13" t="s">
        <v>462</v>
      </c>
      <c r="P1032" s="110"/>
    </row>
    <row r="1033" spans="1:16" ht="12.75">
      <c r="A1033" s="101"/>
      <c r="B1033" s="38"/>
      <c r="C1033" s="65"/>
      <c r="D1033" s="65"/>
      <c r="E1033" s="65"/>
      <c r="F1033" s="127">
        <v>0</v>
      </c>
      <c r="G1033" s="110"/>
      <c r="H1033" s="126">
        <f>ROUND(F1033*(1+$F$110),0)</f>
        <v>0</v>
      </c>
      <c r="J1033" s="126">
        <f>ROUND(H1033*(1+$F$110),0)</f>
        <v>0</v>
      </c>
      <c r="L1033" s="126">
        <f>ROUND(J1033*(1+$F$110),0)</f>
        <v>0</v>
      </c>
      <c r="N1033" s="126">
        <f>ROUND(L1033*(1+$F$110),0)</f>
        <v>0</v>
      </c>
      <c r="P1033" s="102"/>
    </row>
    <row r="1034" ht="12.75">
      <c r="B1034" s="38"/>
    </row>
    <row r="1035" spans="1:16" s="65" customFormat="1" ht="12.75">
      <c r="A1035" s="47" t="s">
        <v>886</v>
      </c>
      <c r="B1035" s="99">
        <v>31</v>
      </c>
      <c r="C1035" s="100" t="s">
        <v>953</v>
      </c>
      <c r="P1035" s="110"/>
    </row>
    <row r="1036" spans="1:16" s="65" customFormat="1" ht="12.75">
      <c r="A1036" s="47"/>
      <c r="B1036" s="99"/>
      <c r="C1036" s="13" t="s">
        <v>199</v>
      </c>
      <c r="P1036" s="110"/>
    </row>
    <row r="1037" spans="1:16" s="65" customFormat="1" ht="12.75">
      <c r="A1037" s="47"/>
      <c r="B1037" s="99"/>
      <c r="C1037" s="13" t="s">
        <v>200</v>
      </c>
      <c r="P1037" s="110"/>
    </row>
    <row r="1038" spans="1:16" s="65" customFormat="1" ht="6" customHeight="1">
      <c r="A1038" s="47"/>
      <c r="B1038" s="99"/>
      <c r="C1038" s="13"/>
      <c r="P1038" s="110"/>
    </row>
    <row r="1039" spans="1:16" ht="12.75">
      <c r="A1039" s="101"/>
      <c r="B1039" s="38"/>
      <c r="C1039" s="65"/>
      <c r="D1039" s="65"/>
      <c r="E1039" s="65"/>
      <c r="F1039" s="127">
        <v>0</v>
      </c>
      <c r="G1039" s="110"/>
      <c r="H1039" s="126">
        <f>ROUND(F1039*(1+$F$110),0)</f>
        <v>0</v>
      </c>
      <c r="J1039" s="126">
        <f>ROUND(H1039*(1+$F$110),0)</f>
        <v>0</v>
      </c>
      <c r="L1039" s="126">
        <f>ROUND(J1039*(1+$F$110),0)</f>
        <v>0</v>
      </c>
      <c r="N1039" s="126">
        <f>ROUND(L1039*(1+$F$110),0)</f>
        <v>0</v>
      </c>
      <c r="P1039" s="102"/>
    </row>
    <row r="1040" ht="12.75">
      <c r="B1040" s="38"/>
    </row>
    <row r="1041" spans="1:16" s="65" customFormat="1" ht="12.75">
      <c r="A1041" s="47" t="s">
        <v>886</v>
      </c>
      <c r="B1041" s="99">
        <v>32</v>
      </c>
      <c r="C1041" s="100" t="s">
        <v>954</v>
      </c>
      <c r="P1041" s="110"/>
    </row>
    <row r="1042" spans="1:16" s="65" customFormat="1" ht="12.75">
      <c r="A1042" s="47"/>
      <c r="B1042" s="99"/>
      <c r="C1042" s="13" t="s">
        <v>201</v>
      </c>
      <c r="P1042" s="110"/>
    </row>
    <row r="1043" spans="1:16" s="65" customFormat="1" ht="12.75">
      <c r="A1043" s="47"/>
      <c r="B1043" s="99"/>
      <c r="C1043" s="13" t="s">
        <v>202</v>
      </c>
      <c r="P1043" s="110"/>
    </row>
    <row r="1044" spans="1:16" s="65" customFormat="1" ht="12.75">
      <c r="A1044" s="47"/>
      <c r="B1044" s="99"/>
      <c r="C1044" s="13"/>
      <c r="P1044" s="110"/>
    </row>
    <row r="1045" spans="1:16" ht="12.75">
      <c r="A1045" s="101"/>
      <c r="B1045" s="38"/>
      <c r="C1045" s="65"/>
      <c r="D1045" s="65"/>
      <c r="E1045" s="65"/>
      <c r="F1045" s="127">
        <v>0</v>
      </c>
      <c r="G1045" s="110"/>
      <c r="H1045" s="126">
        <f>ROUND(F1045*(1+$F$110),0)</f>
        <v>0</v>
      </c>
      <c r="J1045" s="126">
        <f>ROUND(H1045*(1+$F$110),0)</f>
        <v>0</v>
      </c>
      <c r="L1045" s="126">
        <f>ROUND(J1045*(1+$F$110),0)</f>
        <v>0</v>
      </c>
      <c r="N1045" s="126">
        <f>ROUND(L1045*(1+$F$110),0)</f>
        <v>0</v>
      </c>
      <c r="P1045" s="102"/>
    </row>
    <row r="1046" spans="1:16" ht="12.75">
      <c r="A1046" s="101"/>
      <c r="B1046" s="38"/>
      <c r="C1046" s="65"/>
      <c r="D1046" s="65"/>
      <c r="E1046" s="65"/>
      <c r="F1046" s="65"/>
      <c r="G1046" s="65"/>
      <c r="H1046" s="65"/>
      <c r="I1046" s="65"/>
      <c r="J1046" s="65"/>
      <c r="K1046" s="65"/>
      <c r="L1046" s="65"/>
      <c r="M1046" s="65"/>
      <c r="N1046" s="65"/>
      <c r="P1046" s="102"/>
    </row>
    <row r="1047" spans="1:16" s="65" customFormat="1" ht="12.75">
      <c r="A1047" s="47" t="s">
        <v>886</v>
      </c>
      <c r="B1047" s="99">
        <v>33</v>
      </c>
      <c r="C1047" s="100" t="s">
        <v>957</v>
      </c>
      <c r="P1047" s="110"/>
    </row>
    <row r="1048" spans="1:16" s="65" customFormat="1" ht="12.75">
      <c r="A1048" s="47"/>
      <c r="B1048" s="99"/>
      <c r="C1048" s="13" t="s">
        <v>203</v>
      </c>
      <c r="P1048" s="110"/>
    </row>
    <row r="1049" spans="1:16" s="65" customFormat="1" ht="12.75">
      <c r="A1049" s="47"/>
      <c r="B1049" s="99"/>
      <c r="C1049" s="13" t="s">
        <v>204</v>
      </c>
      <c r="P1049" s="110"/>
    </row>
    <row r="1050" spans="1:16" s="65" customFormat="1" ht="12.75">
      <c r="A1050" s="47"/>
      <c r="B1050" s="99"/>
      <c r="C1050" s="13"/>
      <c r="F1050" s="235">
        <f>General1</f>
        <v>2005</v>
      </c>
      <c r="G1050" s="54"/>
      <c r="H1050" s="55">
        <f>F1050+1</f>
        <v>2006</v>
      </c>
      <c r="I1050" s="54"/>
      <c r="J1050" s="55">
        <f>H1050+1</f>
        <v>2007</v>
      </c>
      <c r="K1050" s="54"/>
      <c r="L1050" s="55">
        <f>J1050+1</f>
        <v>2008</v>
      </c>
      <c r="M1050" s="54"/>
      <c r="N1050" s="55">
        <f>L1050+1</f>
        <v>2009</v>
      </c>
      <c r="P1050" s="110"/>
    </row>
    <row r="1051" spans="1:16" ht="12.75">
      <c r="A1051" s="101"/>
      <c r="B1051" s="38"/>
      <c r="D1051" s="65"/>
      <c r="E1051" s="65"/>
      <c r="F1051" s="127">
        <v>0</v>
      </c>
      <c r="G1051" s="110"/>
      <c r="H1051" s="126">
        <f>ROUND(F1051*(1+$F$110),0)</f>
        <v>0</v>
      </c>
      <c r="J1051" s="126">
        <f>ROUND(H1051*(1+$F$110),0)</f>
        <v>0</v>
      </c>
      <c r="L1051" s="126">
        <f>ROUND(J1051*(1+$F$110),0)</f>
        <v>0</v>
      </c>
      <c r="N1051" s="126">
        <f>ROUND(L1051*(1+$F$110),0)</f>
        <v>0</v>
      </c>
      <c r="P1051" s="102"/>
    </row>
    <row r="1052" spans="1:16" ht="12.75">
      <c r="A1052" s="101"/>
      <c r="B1052" s="38"/>
      <c r="C1052" s="65"/>
      <c r="D1052" s="65"/>
      <c r="E1052" s="65"/>
      <c r="F1052" s="65"/>
      <c r="G1052" s="65"/>
      <c r="H1052" s="65"/>
      <c r="I1052" s="65"/>
      <c r="J1052" s="65"/>
      <c r="K1052" s="65"/>
      <c r="L1052" s="65"/>
      <c r="M1052" s="65"/>
      <c r="N1052" s="65"/>
      <c r="P1052" s="102"/>
    </row>
    <row r="1053" spans="1:16" s="65" customFormat="1" ht="12.75">
      <c r="A1053" s="47" t="s">
        <v>886</v>
      </c>
      <c r="B1053" s="99">
        <v>34</v>
      </c>
      <c r="C1053" s="100" t="s">
        <v>838</v>
      </c>
      <c r="P1053" s="110"/>
    </row>
    <row r="1054" spans="1:16" s="65" customFormat="1" ht="12.75">
      <c r="A1054" s="47"/>
      <c r="B1054" s="99"/>
      <c r="C1054" s="13" t="s">
        <v>205</v>
      </c>
      <c r="P1054" s="110"/>
    </row>
    <row r="1055" spans="1:16" s="65" customFormat="1" ht="12.75">
      <c r="A1055" s="47"/>
      <c r="B1055" s="99"/>
      <c r="C1055" s="13" t="s">
        <v>206</v>
      </c>
      <c r="P1055" s="110"/>
    </row>
    <row r="1056" spans="1:16" s="65" customFormat="1" ht="12.75">
      <c r="A1056" s="47"/>
      <c r="B1056" s="99"/>
      <c r="C1056" s="13"/>
      <c r="P1056" s="110"/>
    </row>
    <row r="1057" spans="1:16" ht="12.75">
      <c r="A1057" s="101"/>
      <c r="B1057" s="38"/>
      <c r="C1057" s="65"/>
      <c r="D1057" s="65"/>
      <c r="E1057" s="65"/>
      <c r="F1057" s="127">
        <v>0</v>
      </c>
      <c r="G1057" s="110"/>
      <c r="H1057" s="126">
        <f>ROUND(F1057*(1+$F$110),0)</f>
        <v>0</v>
      </c>
      <c r="J1057" s="126">
        <f>ROUND(H1057*(1+$F$110),0)</f>
        <v>0</v>
      </c>
      <c r="L1057" s="126">
        <f>ROUND(J1057*(1+$F$110),0)</f>
        <v>0</v>
      </c>
      <c r="N1057" s="126">
        <f>ROUND(L1057*(1+$F$110),0)</f>
        <v>0</v>
      </c>
      <c r="P1057" s="102"/>
    </row>
    <row r="1058" spans="1:16" ht="12.75">
      <c r="A1058" s="101"/>
      <c r="B1058" s="38"/>
      <c r="C1058" s="65"/>
      <c r="D1058" s="65"/>
      <c r="E1058" s="65"/>
      <c r="F1058" s="65"/>
      <c r="G1058" s="65"/>
      <c r="H1058" s="65"/>
      <c r="I1058" s="65"/>
      <c r="J1058" s="65"/>
      <c r="K1058" s="65"/>
      <c r="L1058" s="65"/>
      <c r="M1058" s="65"/>
      <c r="N1058" s="65"/>
      <c r="P1058" s="102"/>
    </row>
    <row r="1059" spans="1:16" s="65" customFormat="1" ht="12.75">
      <c r="A1059" s="47" t="s">
        <v>886</v>
      </c>
      <c r="B1059" s="99">
        <v>35</v>
      </c>
      <c r="C1059" s="100" t="s">
        <v>839</v>
      </c>
      <c r="P1059" s="110"/>
    </row>
    <row r="1060" spans="1:16" s="65" customFormat="1" ht="12.75">
      <c r="A1060" s="47"/>
      <c r="B1060" s="99"/>
      <c r="C1060" s="13" t="s">
        <v>207</v>
      </c>
      <c r="P1060" s="110"/>
    </row>
    <row r="1061" spans="1:16" s="65" customFormat="1" ht="12.75">
      <c r="A1061" s="47"/>
      <c r="B1061" s="99"/>
      <c r="C1061" s="13" t="s">
        <v>208</v>
      </c>
      <c r="P1061" s="110"/>
    </row>
    <row r="1062" spans="1:16" s="65" customFormat="1" ht="12.75">
      <c r="A1062" s="47"/>
      <c r="B1062" s="99"/>
      <c r="C1062" s="13"/>
      <c r="P1062" s="110"/>
    </row>
    <row r="1063" spans="1:16" ht="12.75">
      <c r="A1063" s="101"/>
      <c r="B1063" s="38"/>
      <c r="C1063" s="65"/>
      <c r="D1063" s="65"/>
      <c r="E1063" s="65"/>
      <c r="F1063" s="127">
        <v>0</v>
      </c>
      <c r="G1063" s="110"/>
      <c r="H1063" s="126">
        <f>ROUND(F1063*(1+$F$110),0)</f>
        <v>0</v>
      </c>
      <c r="J1063" s="126">
        <f>ROUND(H1063*(1+$F$110),0)</f>
        <v>0</v>
      </c>
      <c r="L1063" s="126">
        <f>ROUND(J1063*(1+$F$110),0)</f>
        <v>0</v>
      </c>
      <c r="N1063" s="126">
        <f>ROUND(L1063*(1+$F$110),0)</f>
        <v>0</v>
      </c>
      <c r="P1063" s="102"/>
    </row>
    <row r="1064" spans="1:16" ht="12.75">
      <c r="A1064" s="101"/>
      <c r="B1064" s="38"/>
      <c r="C1064" s="65"/>
      <c r="D1064" s="65"/>
      <c r="E1064" s="65"/>
      <c r="F1064" s="65"/>
      <c r="G1064" s="65"/>
      <c r="H1064" s="65"/>
      <c r="I1064" s="65"/>
      <c r="J1064" s="65"/>
      <c r="K1064" s="65"/>
      <c r="L1064" s="65"/>
      <c r="M1064" s="65"/>
      <c r="N1064" s="65"/>
      <c r="P1064" s="102"/>
    </row>
    <row r="1065" spans="1:16" s="65" customFormat="1" ht="12.75">
      <c r="A1065" s="47" t="s">
        <v>886</v>
      </c>
      <c r="B1065" s="99">
        <v>36</v>
      </c>
      <c r="C1065" s="100" t="s">
        <v>956</v>
      </c>
      <c r="P1065" s="110"/>
    </row>
    <row r="1066" spans="1:16" s="65" customFormat="1" ht="12.75">
      <c r="A1066" s="47"/>
      <c r="B1066" s="99"/>
      <c r="C1066" s="13" t="s">
        <v>209</v>
      </c>
      <c r="P1066" s="110"/>
    </row>
    <row r="1067" spans="1:16" s="65" customFormat="1" ht="12.75">
      <c r="A1067" s="47"/>
      <c r="B1067" s="99"/>
      <c r="C1067" s="13" t="s">
        <v>210</v>
      </c>
      <c r="P1067" s="110"/>
    </row>
    <row r="1068" spans="1:16" s="65" customFormat="1" ht="12.75">
      <c r="A1068" s="47"/>
      <c r="B1068" s="99"/>
      <c r="C1068" s="13" t="s">
        <v>695</v>
      </c>
      <c r="P1068" s="110"/>
    </row>
    <row r="1069" spans="1:16" s="65" customFormat="1" ht="12.75">
      <c r="A1069" s="47"/>
      <c r="B1069" s="99"/>
      <c r="C1069" s="13" t="s">
        <v>694</v>
      </c>
      <c r="P1069" s="110"/>
    </row>
    <row r="1070" spans="1:16" s="65" customFormat="1" ht="12.75">
      <c r="A1070" s="47"/>
      <c r="B1070" s="99"/>
      <c r="C1070" s="13" t="s">
        <v>149</v>
      </c>
      <c r="P1070" s="110"/>
    </row>
    <row r="1071" spans="1:16" s="65" customFormat="1" ht="12.75">
      <c r="A1071" s="47"/>
      <c r="B1071" s="99"/>
      <c r="C1071" s="13" t="s">
        <v>696</v>
      </c>
      <c r="P1071" s="110"/>
    </row>
    <row r="1072" spans="1:16" s="65" customFormat="1" ht="12.75">
      <c r="A1072" s="47"/>
      <c r="B1072" s="99"/>
      <c r="C1072" s="13"/>
      <c r="P1072" s="110"/>
    </row>
    <row r="1073" spans="1:16" ht="12.75">
      <c r="A1073" s="101"/>
      <c r="B1073" s="38"/>
      <c r="D1073" s="343" t="s">
        <v>443</v>
      </c>
      <c r="E1073" s="65"/>
      <c r="F1073" s="127">
        <v>0</v>
      </c>
      <c r="G1073" s="110"/>
      <c r="H1073" s="126">
        <f>ROUND(F1073*(1+$F$110),0)</f>
        <v>0</v>
      </c>
      <c r="J1073" s="126">
        <f>ROUND(H1073*(1+$F$110),0)</f>
        <v>0</v>
      </c>
      <c r="L1073" s="126">
        <f>ROUND(J1073*(1+$F$110),0)</f>
        <v>0</v>
      </c>
      <c r="N1073" s="126">
        <f>ROUND(L1073*(1+$F$110),0)</f>
        <v>0</v>
      </c>
      <c r="P1073" s="102"/>
    </row>
    <row r="1074" spans="1:7" ht="12.75">
      <c r="A1074" s="101"/>
      <c r="B1074" s="38"/>
      <c r="C1074" s="65"/>
      <c r="D1074" s="343" t="s">
        <v>444</v>
      </c>
      <c r="E1074" s="65"/>
      <c r="F1074" s="102"/>
      <c r="G1074" s="65"/>
    </row>
    <row r="1075" spans="1:7" ht="12.75">
      <c r="A1075" s="101"/>
      <c r="B1075" s="38"/>
      <c r="C1075" s="65"/>
      <c r="D1075" s="343" t="s">
        <v>445</v>
      </c>
      <c r="E1075" s="65"/>
      <c r="F1075" s="102"/>
      <c r="G1075" s="65"/>
    </row>
    <row r="1076" spans="1:7" ht="12.75">
      <c r="A1076" s="101"/>
      <c r="B1076" s="38"/>
      <c r="C1076" s="65"/>
      <c r="D1076" s="101"/>
      <c r="E1076" s="65"/>
      <c r="F1076" s="102"/>
      <c r="G1076" s="65"/>
    </row>
    <row r="1077" spans="1:16" s="65" customFormat="1" ht="12.75">
      <c r="A1077" s="47" t="s">
        <v>886</v>
      </c>
      <c r="B1077" s="99">
        <v>37</v>
      </c>
      <c r="C1077" s="100" t="s">
        <v>863</v>
      </c>
      <c r="P1077" s="110"/>
    </row>
    <row r="1078" spans="1:16" s="65" customFormat="1" ht="12.75">
      <c r="A1078" s="47"/>
      <c r="B1078" s="99"/>
      <c r="C1078" s="13" t="s">
        <v>211</v>
      </c>
      <c r="P1078" s="110"/>
    </row>
    <row r="1079" spans="1:16" s="65" customFormat="1" ht="12.75">
      <c r="A1079" s="47"/>
      <c r="B1079" s="99"/>
      <c r="C1079" s="13" t="s">
        <v>760</v>
      </c>
      <c r="P1079" s="110"/>
    </row>
    <row r="1080" spans="1:16" s="65" customFormat="1" ht="12.75">
      <c r="A1080" s="47"/>
      <c r="B1080" s="99"/>
      <c r="C1080" s="13"/>
      <c r="P1080" s="110"/>
    </row>
    <row r="1081" spans="1:16" ht="12.75">
      <c r="A1081" s="101"/>
      <c r="B1081" s="38"/>
      <c r="D1081" s="65"/>
      <c r="E1081" s="65"/>
      <c r="F1081" s="127">
        <v>0</v>
      </c>
      <c r="G1081" s="110"/>
      <c r="H1081" s="126">
        <f>ROUND(F1081*(1+$F$110),0)</f>
        <v>0</v>
      </c>
      <c r="J1081" s="126">
        <f>ROUND(H1081*(1+$F$110),0)</f>
        <v>0</v>
      </c>
      <c r="L1081" s="126">
        <f>ROUND(J1081*(1+$F$110),0)</f>
        <v>0</v>
      </c>
      <c r="N1081" s="126">
        <f>ROUND(L1081*(1+$F$110),0)</f>
        <v>0</v>
      </c>
      <c r="P1081" s="102"/>
    </row>
    <row r="1082" spans="1:16" ht="12.75">
      <c r="A1082" s="101"/>
      <c r="B1082" s="38"/>
      <c r="C1082" s="65"/>
      <c r="D1082" s="65"/>
      <c r="E1082" s="65"/>
      <c r="F1082" s="65"/>
      <c r="G1082" s="65"/>
      <c r="H1082" s="65"/>
      <c r="I1082" s="65"/>
      <c r="J1082" s="65"/>
      <c r="K1082" s="65"/>
      <c r="L1082" s="65"/>
      <c r="M1082" s="65"/>
      <c r="N1082" s="65"/>
      <c r="P1082" s="102"/>
    </row>
    <row r="1083" spans="1:16" s="65" customFormat="1" ht="12.75">
      <c r="A1083" s="47" t="s">
        <v>886</v>
      </c>
      <c r="B1083" s="99">
        <v>38</v>
      </c>
      <c r="C1083" s="100" t="s">
        <v>613</v>
      </c>
      <c r="P1083" s="110"/>
    </row>
    <row r="1084" spans="1:16" s="65" customFormat="1" ht="12.75">
      <c r="A1084" s="47"/>
      <c r="B1084" s="99"/>
      <c r="C1084" s="13" t="s">
        <v>759</v>
      </c>
      <c r="P1084" s="110"/>
    </row>
    <row r="1085" spans="1:16" s="65" customFormat="1" ht="12.75">
      <c r="A1085" s="47"/>
      <c r="B1085" s="99"/>
      <c r="C1085" s="13"/>
      <c r="P1085" s="110"/>
    </row>
    <row r="1086" spans="1:16" ht="12.75">
      <c r="A1086" s="101"/>
      <c r="B1086" s="38"/>
      <c r="C1086" s="65"/>
      <c r="D1086" s="65"/>
      <c r="E1086" s="65"/>
      <c r="F1086" s="127">
        <v>0</v>
      </c>
      <c r="G1086" s="110"/>
      <c r="H1086" s="126">
        <f>ROUND(F1086*(1+$F$110),0)</f>
        <v>0</v>
      </c>
      <c r="J1086" s="126">
        <f>ROUND(H1086*(1+$F$110),0)</f>
        <v>0</v>
      </c>
      <c r="L1086" s="126">
        <f>ROUND(J1086*(1+$F$110),0)</f>
        <v>0</v>
      </c>
      <c r="N1086" s="126">
        <f>ROUND(L1086*(1+$F$110),0)</f>
        <v>0</v>
      </c>
      <c r="P1086" s="102"/>
    </row>
    <row r="1087" spans="1:16" ht="12.75">
      <c r="A1087" s="101"/>
      <c r="B1087" s="38"/>
      <c r="C1087" s="65"/>
      <c r="D1087" s="65"/>
      <c r="E1087" s="65"/>
      <c r="F1087" s="65"/>
      <c r="G1087" s="65"/>
      <c r="H1087" s="65"/>
      <c r="I1087" s="65"/>
      <c r="J1087" s="65"/>
      <c r="K1087" s="65"/>
      <c r="L1087" s="65"/>
      <c r="M1087" s="65"/>
      <c r="N1087" s="65"/>
      <c r="O1087" s="65"/>
      <c r="P1087" s="102"/>
    </row>
    <row r="1088" spans="1:16" s="65" customFormat="1" ht="12.75">
      <c r="A1088" s="114"/>
      <c r="B1088" s="38"/>
      <c r="P1088" s="182"/>
    </row>
    <row r="1089" spans="1:16" s="65" customFormat="1" ht="12.75">
      <c r="A1089" s="47" t="s">
        <v>886</v>
      </c>
      <c r="B1089" s="99">
        <v>39</v>
      </c>
      <c r="C1089" s="100" t="s">
        <v>840</v>
      </c>
      <c r="P1089" s="110"/>
    </row>
    <row r="1090" spans="1:16" s="65" customFormat="1" ht="12.75">
      <c r="A1090" s="47"/>
      <c r="B1090" s="99"/>
      <c r="C1090" s="13" t="s">
        <v>761</v>
      </c>
      <c r="P1090" s="110"/>
    </row>
    <row r="1091" spans="1:16" s="65" customFormat="1" ht="12.75">
      <c r="A1091" s="47"/>
      <c r="B1091" s="99"/>
      <c r="C1091" s="13"/>
      <c r="F1091" s="235">
        <f>General1</f>
        <v>2005</v>
      </c>
      <c r="G1091" s="54"/>
      <c r="H1091" s="55">
        <f>F1091+1</f>
        <v>2006</v>
      </c>
      <c r="I1091" s="54"/>
      <c r="J1091" s="55">
        <f>H1091+1</f>
        <v>2007</v>
      </c>
      <c r="K1091" s="54"/>
      <c r="L1091" s="55">
        <f>J1091+1</f>
        <v>2008</v>
      </c>
      <c r="M1091" s="54"/>
      <c r="N1091" s="55">
        <f>L1091+1</f>
        <v>2009</v>
      </c>
      <c r="P1091" s="110"/>
    </row>
    <row r="1092" spans="1:16" ht="12.75">
      <c r="A1092" s="101"/>
      <c r="B1092" s="38"/>
      <c r="C1092" s="65"/>
      <c r="D1092" s="65"/>
      <c r="E1092" s="65"/>
      <c r="F1092" s="127">
        <v>0</v>
      </c>
      <c r="G1092" s="110"/>
      <c r="H1092" s="126">
        <f>ROUND(F1092*(1+$F$110),0)</f>
        <v>0</v>
      </c>
      <c r="J1092" s="126">
        <f>ROUND(H1092*(1+$F$110),0)</f>
        <v>0</v>
      </c>
      <c r="L1092" s="126">
        <f>ROUND(J1092*(1+$F$110),0)</f>
        <v>0</v>
      </c>
      <c r="N1092" s="126">
        <f>ROUND(L1092*(1+$F$110),0)</f>
        <v>0</v>
      </c>
      <c r="P1092" s="102"/>
    </row>
    <row r="1093" spans="1:16" ht="12.75">
      <c r="A1093" s="101"/>
      <c r="B1093" s="38"/>
      <c r="C1093" s="65"/>
      <c r="D1093" s="65"/>
      <c r="E1093" s="65"/>
      <c r="F1093" s="65"/>
      <c r="G1093" s="65"/>
      <c r="H1093" s="65"/>
      <c r="I1093" s="65"/>
      <c r="J1093" s="65"/>
      <c r="K1093" s="65"/>
      <c r="L1093" s="65"/>
      <c r="M1093" s="65"/>
      <c r="N1093" s="65"/>
      <c r="P1093" s="102"/>
    </row>
    <row r="1094" spans="1:16" s="65" customFormat="1" ht="12.75">
      <c r="A1094" s="47" t="s">
        <v>886</v>
      </c>
      <c r="B1094" s="99">
        <v>40</v>
      </c>
      <c r="C1094" s="100" t="s">
        <v>841</v>
      </c>
      <c r="P1094" s="110"/>
    </row>
    <row r="1095" spans="1:16" s="65" customFormat="1" ht="12.75">
      <c r="A1095" s="47"/>
      <c r="B1095" s="99"/>
      <c r="C1095" s="13" t="s">
        <v>373</v>
      </c>
      <c r="P1095" s="110"/>
    </row>
    <row r="1096" spans="1:16" s="65" customFormat="1" ht="12.75">
      <c r="A1096" s="47"/>
      <c r="B1096" s="99"/>
      <c r="C1096" s="13" t="s">
        <v>374</v>
      </c>
      <c r="P1096" s="110"/>
    </row>
    <row r="1097" spans="1:16" ht="12.75">
      <c r="A1097" s="101"/>
      <c r="B1097" s="38"/>
      <c r="C1097" s="65"/>
      <c r="E1097" s="65"/>
      <c r="F1097" s="127">
        <v>0</v>
      </c>
      <c r="G1097" s="110"/>
      <c r="H1097" s="126">
        <f>ROUND(F1097*(1+$F$110),0)</f>
        <v>0</v>
      </c>
      <c r="J1097" s="126">
        <f>ROUND(H1097*(1+$F$110),0)</f>
        <v>0</v>
      </c>
      <c r="L1097" s="126">
        <f>ROUND(J1097*(1+$F$110),0)</f>
        <v>0</v>
      </c>
      <c r="N1097" s="126">
        <f>ROUND(L1097*(1+$F$110),0)</f>
        <v>0</v>
      </c>
      <c r="P1097" s="102"/>
    </row>
    <row r="1098" spans="1:16" ht="12.75">
      <c r="A1098" s="101"/>
      <c r="B1098" s="38"/>
      <c r="C1098" s="65"/>
      <c r="E1098" s="65"/>
      <c r="F1098" s="65"/>
      <c r="G1098" s="65"/>
      <c r="H1098" s="65"/>
      <c r="I1098" s="65"/>
      <c r="J1098" s="65"/>
      <c r="K1098" s="65"/>
      <c r="L1098" s="65"/>
      <c r="M1098" s="65"/>
      <c r="N1098" s="65"/>
      <c r="P1098" s="102"/>
    </row>
    <row r="1099" spans="1:16" s="65" customFormat="1" ht="12.75">
      <c r="A1099" s="47" t="s">
        <v>886</v>
      </c>
      <c r="B1099" s="99">
        <v>41</v>
      </c>
      <c r="C1099" s="100" t="s">
        <v>632</v>
      </c>
      <c r="P1099" s="110"/>
    </row>
    <row r="1100" spans="1:16" s="65" customFormat="1" ht="12.75">
      <c r="A1100" s="47"/>
      <c r="B1100" s="99"/>
      <c r="C1100" s="13" t="s">
        <v>762</v>
      </c>
      <c r="P1100" s="110"/>
    </row>
    <row r="1101" spans="1:16" s="65" customFormat="1" ht="12.75">
      <c r="A1101" s="47"/>
      <c r="B1101" s="99"/>
      <c r="C1101" s="13" t="s">
        <v>763</v>
      </c>
      <c r="P1101" s="110"/>
    </row>
    <row r="1102" spans="1:16" ht="12.75">
      <c r="A1102" s="101"/>
      <c r="B1102" s="38"/>
      <c r="E1102" s="65"/>
      <c r="F1102" s="127">
        <v>0</v>
      </c>
      <c r="G1102" s="110"/>
      <c r="H1102" s="126">
        <f>ROUND(F1102*(1+$F$110),0)</f>
        <v>0</v>
      </c>
      <c r="J1102" s="126">
        <f>ROUND(H1102*(1+$F$110),0)</f>
        <v>0</v>
      </c>
      <c r="L1102" s="126">
        <f>ROUND(J1102*(1+$F$110),0)</f>
        <v>0</v>
      </c>
      <c r="N1102" s="126">
        <f>ROUND(L1102*(1+$F$110),0)</f>
        <v>0</v>
      </c>
      <c r="P1102" s="102"/>
    </row>
    <row r="1103" ht="12.75">
      <c r="B1103" s="38"/>
    </row>
    <row r="1104" spans="1:16" s="65" customFormat="1" ht="12.75">
      <c r="A1104" s="47" t="s">
        <v>886</v>
      </c>
      <c r="B1104" s="99">
        <v>42</v>
      </c>
      <c r="C1104" s="100" t="s">
        <v>376</v>
      </c>
      <c r="P1104" s="110"/>
    </row>
    <row r="1105" spans="1:16" s="65" customFormat="1" ht="12.75">
      <c r="A1105" s="47"/>
      <c r="B1105" s="99"/>
      <c r="C1105" s="13" t="s">
        <v>375</v>
      </c>
      <c r="P1105" s="110"/>
    </row>
    <row r="1106" spans="1:16" s="65" customFormat="1" ht="12.75">
      <c r="A1106" s="47"/>
      <c r="B1106" s="99"/>
      <c r="C1106" s="13"/>
      <c r="P1106" s="110"/>
    </row>
    <row r="1107" spans="1:16" ht="12.75">
      <c r="A1107" s="101"/>
      <c r="B1107" s="38"/>
      <c r="E1107" s="65"/>
      <c r="F1107" s="127">
        <v>0</v>
      </c>
      <c r="G1107" s="110"/>
      <c r="H1107" s="126">
        <f>ROUND(F1107*(1+$F$110),0)</f>
        <v>0</v>
      </c>
      <c r="J1107" s="126">
        <f>ROUND(H1107*(1+$F$110),0)</f>
        <v>0</v>
      </c>
      <c r="L1107" s="126">
        <f>ROUND(J1107*(1+$F$110),0)</f>
        <v>0</v>
      </c>
      <c r="N1107" s="126">
        <f>ROUND(L1107*(1+$F$110),0)</f>
        <v>0</v>
      </c>
      <c r="P1107" s="102"/>
    </row>
    <row r="1108" ht="12.75">
      <c r="B1108" s="38"/>
    </row>
    <row r="1109" spans="1:16" s="65" customFormat="1" ht="12.75">
      <c r="A1109" s="47" t="s">
        <v>886</v>
      </c>
      <c r="B1109" s="99">
        <v>43</v>
      </c>
      <c r="C1109" s="100" t="s">
        <v>842</v>
      </c>
      <c r="P1109" s="110"/>
    </row>
    <row r="1110" spans="1:16" s="65" customFormat="1" ht="12.75">
      <c r="A1110" s="47"/>
      <c r="B1110" s="99"/>
      <c r="C1110" s="13" t="s">
        <v>377</v>
      </c>
      <c r="P1110" s="110"/>
    </row>
    <row r="1111" spans="1:16" s="65" customFormat="1" ht="12.75">
      <c r="A1111" s="47"/>
      <c r="B1111" s="99"/>
      <c r="C1111" s="13" t="s">
        <v>378</v>
      </c>
      <c r="P1111" s="110"/>
    </row>
    <row r="1112" spans="1:16" ht="12.75">
      <c r="A1112" s="101"/>
      <c r="B1112" s="38"/>
      <c r="E1112" s="65"/>
      <c r="F1112" s="127">
        <v>0</v>
      </c>
      <c r="G1112" s="110"/>
      <c r="H1112" s="126">
        <f>ROUND(F1112*(1+$F$110),0)</f>
        <v>0</v>
      </c>
      <c r="J1112" s="126">
        <f>ROUND(H1112*(1+$F$110),0)</f>
        <v>0</v>
      </c>
      <c r="L1112" s="126">
        <f>ROUND(J1112*(1+$F$110),0)</f>
        <v>0</v>
      </c>
      <c r="N1112" s="126">
        <f>ROUND(L1112*(1+$F$110),0)</f>
        <v>0</v>
      </c>
      <c r="P1112" s="102"/>
    </row>
    <row r="1113" ht="12.75">
      <c r="B1113" s="38"/>
    </row>
    <row r="1114" spans="1:16" s="65" customFormat="1" ht="12.75">
      <c r="A1114" s="47" t="s">
        <v>886</v>
      </c>
      <c r="B1114" s="99">
        <v>44</v>
      </c>
      <c r="C1114" s="100" t="s">
        <v>633</v>
      </c>
      <c r="P1114" s="110"/>
    </row>
    <row r="1115" spans="1:16" s="65" customFormat="1" ht="12.75">
      <c r="A1115" s="47"/>
      <c r="B1115" s="99"/>
      <c r="C1115" s="13" t="s">
        <v>212</v>
      </c>
      <c r="P1115" s="110"/>
    </row>
    <row r="1116" spans="1:16" s="65" customFormat="1" ht="12.75">
      <c r="A1116" s="47"/>
      <c r="B1116" s="99"/>
      <c r="C1116" s="13" t="s">
        <v>213</v>
      </c>
      <c r="P1116" s="110"/>
    </row>
    <row r="1117" spans="1:16" ht="12.75">
      <c r="A1117" s="101"/>
      <c r="B1117" s="38"/>
      <c r="C1117" s="65"/>
      <c r="D1117" s="65"/>
      <c r="E1117" s="65"/>
      <c r="F1117" s="127">
        <v>0</v>
      </c>
      <c r="G1117" s="110"/>
      <c r="H1117" s="126">
        <f>ROUND(F1117*(1+$F$110),0)</f>
        <v>0</v>
      </c>
      <c r="J1117" s="126">
        <f>ROUND(H1117*(1+$F$110),0)</f>
        <v>0</v>
      </c>
      <c r="L1117" s="126">
        <f>ROUND(J1117*(1+$F$110),0)</f>
        <v>0</v>
      </c>
      <c r="N1117" s="126">
        <f>ROUND(L1117*(1+$F$110),0)</f>
        <v>0</v>
      </c>
      <c r="P1117" s="102"/>
    </row>
    <row r="1118" spans="1:16" ht="12.75">
      <c r="A1118" s="101"/>
      <c r="B1118" s="38"/>
      <c r="C1118" s="65"/>
      <c r="D1118" s="65"/>
      <c r="E1118" s="65"/>
      <c r="F1118" s="65"/>
      <c r="G1118" s="65"/>
      <c r="H1118" s="65"/>
      <c r="I1118" s="65"/>
      <c r="J1118" s="65"/>
      <c r="K1118" s="65"/>
      <c r="L1118" s="65"/>
      <c r="M1118" s="65"/>
      <c r="N1118" s="65"/>
      <c r="P1118" s="102"/>
    </row>
    <row r="1119" ht="12.75">
      <c r="B1119" s="38"/>
    </row>
    <row r="1120" ht="12.75">
      <c r="B1120" s="38"/>
    </row>
    <row r="1121" ht="12.75">
      <c r="B1121" s="38"/>
    </row>
    <row r="1122" spans="1:16" s="65" customFormat="1" ht="12.75">
      <c r="A1122" s="195"/>
      <c r="B1122" s="99"/>
      <c r="C1122" s="100" t="s">
        <v>379</v>
      </c>
      <c r="P1122" s="110"/>
    </row>
    <row r="1123" ht="12.75">
      <c r="B1123" s="38"/>
    </row>
    <row r="1124" spans="1:16" s="65" customFormat="1" ht="12.75">
      <c r="A1124" s="47"/>
      <c r="B1124" s="99"/>
      <c r="C1124" s="13" t="s">
        <v>433</v>
      </c>
      <c r="P1124" s="110"/>
    </row>
    <row r="1125" spans="1:16" s="65" customFormat="1" ht="12.75">
      <c r="A1125" s="47"/>
      <c r="B1125" s="99"/>
      <c r="C1125" s="13" t="s">
        <v>588</v>
      </c>
      <c r="P1125" s="110"/>
    </row>
    <row r="1126" spans="1:16" s="65" customFormat="1" ht="12.75">
      <c r="A1126" s="47"/>
      <c r="B1126" s="99"/>
      <c r="C1126" s="13" t="s">
        <v>589</v>
      </c>
      <c r="P1126" s="110"/>
    </row>
    <row r="1127" spans="1:16" s="65" customFormat="1" ht="12.75">
      <c r="A1127" s="47"/>
      <c r="B1127" s="99"/>
      <c r="C1127" s="13" t="s">
        <v>590</v>
      </c>
      <c r="P1127" s="110"/>
    </row>
    <row r="1128" spans="1:16" s="65" customFormat="1" ht="12.75">
      <c r="A1128" s="101"/>
      <c r="B1128" s="99"/>
      <c r="D1128" s="103"/>
      <c r="E1128" s="103"/>
      <c r="P1128" s="110"/>
    </row>
    <row r="1129" spans="1:16" s="65" customFormat="1" ht="12.75">
      <c r="A1129" s="101"/>
      <c r="B1129" s="99"/>
      <c r="D1129" s="106"/>
      <c r="P1129" s="110"/>
    </row>
    <row r="1130" spans="1:16" s="65" customFormat="1" ht="12.75">
      <c r="A1130" s="101"/>
      <c r="B1130" s="99"/>
      <c r="D1130" s="107"/>
      <c r="F1130" s="108" t="b">
        <v>1</v>
      </c>
      <c r="P1130" s="110"/>
    </row>
    <row r="1131" spans="1:16" s="65" customFormat="1" ht="12.75">
      <c r="A1131" s="101"/>
      <c r="B1131" s="99"/>
      <c r="D1131" s="107"/>
      <c r="P1131" s="110"/>
    </row>
    <row r="1132" spans="1:16" s="65" customFormat="1" ht="12.75">
      <c r="A1132" s="101"/>
      <c r="B1132" s="99"/>
      <c r="D1132" s="107"/>
      <c r="F1132" s="108" t="b">
        <v>0</v>
      </c>
      <c r="P1132" s="110"/>
    </row>
    <row r="1133" spans="1:16" s="65" customFormat="1" ht="12.75">
      <c r="A1133" s="101"/>
      <c r="B1133" s="99"/>
      <c r="D1133" s="109"/>
      <c r="P1133" s="110"/>
    </row>
    <row r="1134" spans="1:16" s="65" customFormat="1" ht="12.75">
      <c r="A1134" s="101"/>
      <c r="B1134" s="99"/>
      <c r="D1134" s="103"/>
      <c r="P1134" s="110"/>
    </row>
    <row r="1135" spans="1:16" s="65" customFormat="1" ht="12.75">
      <c r="A1135" s="47" t="s">
        <v>886</v>
      </c>
      <c r="B1135" s="99">
        <v>45</v>
      </c>
      <c r="C1135" s="100" t="s">
        <v>824</v>
      </c>
      <c r="P1135" s="110"/>
    </row>
    <row r="1136" spans="1:16" s="65" customFormat="1" ht="12.75">
      <c r="A1136" s="47"/>
      <c r="B1136" s="38"/>
      <c r="C1136" s="65" t="s">
        <v>214</v>
      </c>
      <c r="D1136" s="103"/>
      <c r="P1136" s="110"/>
    </row>
    <row r="1137" spans="1:16" s="65" customFormat="1" ht="12.75">
      <c r="A1137" s="47"/>
      <c r="B1137" s="38"/>
      <c r="C1137" s="65" t="s">
        <v>764</v>
      </c>
      <c r="D1137" s="103"/>
      <c r="P1137" s="110"/>
    </row>
    <row r="1138" spans="1:16" s="65" customFormat="1" ht="12.75">
      <c r="A1138" s="101"/>
      <c r="B1138" s="99"/>
      <c r="D1138" s="103"/>
      <c r="P1138" s="110"/>
    </row>
    <row r="1139" spans="1:16" s="65" customFormat="1" ht="12.75">
      <c r="A1139" s="47" t="s">
        <v>886</v>
      </c>
      <c r="B1139" s="99">
        <v>46</v>
      </c>
      <c r="C1139" s="100" t="s">
        <v>172</v>
      </c>
      <c r="P1139" s="110"/>
    </row>
    <row r="1140" spans="1:16" s="65" customFormat="1" ht="12.75">
      <c r="A1140" s="47"/>
      <c r="B1140" s="38"/>
      <c r="C1140" s="65" t="s">
        <v>215</v>
      </c>
      <c r="D1140" s="103"/>
      <c r="P1140" s="110"/>
    </row>
    <row r="1141" spans="1:16" s="65" customFormat="1" ht="12.75">
      <c r="A1141" s="101"/>
      <c r="B1141" s="99"/>
      <c r="C1141" s="65" t="s">
        <v>380</v>
      </c>
      <c r="D1141" s="103"/>
      <c r="P1141" s="110"/>
    </row>
    <row r="1142" spans="1:16" s="65" customFormat="1" ht="12.75">
      <c r="A1142" s="101"/>
      <c r="B1142" s="99"/>
      <c r="C1142" s="110"/>
      <c r="D1142" s="110"/>
      <c r="E1142" s="110"/>
      <c r="F1142" s="192">
        <v>0</v>
      </c>
      <c r="G1142" s="110"/>
      <c r="H1142" s="110"/>
      <c r="P1142" s="110"/>
    </row>
    <row r="1143" spans="1:16" s="65" customFormat="1" ht="12.75">
      <c r="A1143" s="101"/>
      <c r="B1143" s="99"/>
      <c r="C1143" s="65" t="s">
        <v>634</v>
      </c>
      <c r="D1143" s="103"/>
      <c r="P1143" s="110"/>
    </row>
    <row r="1144" spans="1:16" s="65" customFormat="1" ht="12.75">
      <c r="A1144" s="101"/>
      <c r="B1144" s="99"/>
      <c r="D1144" s="103"/>
      <c r="P1144" s="110"/>
    </row>
    <row r="1145" spans="1:16" s="65" customFormat="1" ht="12.75">
      <c r="A1145" s="47" t="s">
        <v>886</v>
      </c>
      <c r="B1145" s="99">
        <v>47</v>
      </c>
      <c r="C1145" s="100" t="s">
        <v>0</v>
      </c>
      <c r="P1145" s="110"/>
    </row>
    <row r="1146" spans="1:16" s="65" customFormat="1" ht="12.75">
      <c r="A1146" s="47"/>
      <c r="B1146" s="99"/>
      <c r="C1146" s="65" t="s">
        <v>371</v>
      </c>
      <c r="P1146" s="110"/>
    </row>
    <row r="1147" spans="1:16" s="65" customFormat="1" ht="12.75">
      <c r="A1147" s="47"/>
      <c r="B1147" s="99"/>
      <c r="C1147" s="65" t="s">
        <v>550</v>
      </c>
      <c r="P1147" s="110"/>
    </row>
    <row r="1148" spans="1:16" s="65" customFormat="1" ht="12.75">
      <c r="A1148" s="47"/>
      <c r="B1148" s="99"/>
      <c r="P1148" s="110"/>
    </row>
    <row r="1149" spans="1:16" s="65" customFormat="1" ht="12.75">
      <c r="A1149" s="47"/>
      <c r="B1149" s="99"/>
      <c r="F1149" s="235">
        <f>General1</f>
        <v>2005</v>
      </c>
      <c r="G1149" s="54"/>
      <c r="H1149" s="55">
        <f>F1149+1</f>
        <v>2006</v>
      </c>
      <c r="I1149" s="54"/>
      <c r="J1149" s="55">
        <f>H1149+1</f>
        <v>2007</v>
      </c>
      <c r="K1149" s="54"/>
      <c r="L1149" s="55">
        <f>J1149+1</f>
        <v>2008</v>
      </c>
      <c r="M1149" s="54"/>
      <c r="N1149" s="55">
        <f>L1149+1</f>
        <v>2009</v>
      </c>
      <c r="P1149" s="110"/>
    </row>
    <row r="1150" spans="1:16" s="65" customFormat="1" ht="12.75">
      <c r="A1150" s="47"/>
      <c r="B1150" s="99"/>
      <c r="F1150" s="179"/>
      <c r="G1150" s="110"/>
      <c r="H1150" s="180"/>
      <c r="I1150" s="54"/>
      <c r="J1150" s="56"/>
      <c r="K1150" s="54"/>
      <c r="L1150" s="56"/>
      <c r="M1150" s="54"/>
      <c r="N1150" s="56"/>
      <c r="P1150" s="110"/>
    </row>
    <row r="1151" spans="1:16" ht="12.75">
      <c r="A1151" s="101"/>
      <c r="B1151" s="38"/>
      <c r="D1151" s="342" t="s">
        <v>912</v>
      </c>
      <c r="E1151" s="65"/>
      <c r="F1151" s="200">
        <v>0</v>
      </c>
      <c r="G1151" s="110"/>
      <c r="H1151" s="237">
        <f>ROUND(F1151*(1+$F$110),0)</f>
        <v>0</v>
      </c>
      <c r="I1151" s="58"/>
      <c r="J1151" s="237">
        <f>ROUND(H1151*(1+$F$110),0)</f>
        <v>0</v>
      </c>
      <c r="K1151" s="58"/>
      <c r="L1151" s="237">
        <f>ROUND(J1151*(1+$F$110),0)</f>
        <v>0</v>
      </c>
      <c r="M1151" s="58"/>
      <c r="N1151" s="237">
        <f>ROUND(L1151*(1+$F$110),0)</f>
        <v>0</v>
      </c>
      <c r="P1151" s="102"/>
    </row>
    <row r="1152" spans="1:16" ht="12.75">
      <c r="A1152" s="101"/>
      <c r="B1152" s="38"/>
      <c r="D1152" s="342" t="s">
        <v>914</v>
      </c>
      <c r="E1152" s="65"/>
      <c r="F1152" s="196">
        <v>0</v>
      </c>
      <c r="G1152" s="110"/>
      <c r="H1152" s="243">
        <f>ROUND(F1152*(1+$F$110),0)</f>
        <v>0</v>
      </c>
      <c r="I1152" s="227"/>
      <c r="J1152" s="243">
        <f>ROUND(H1152*(1+$F$110),0)</f>
        <v>0</v>
      </c>
      <c r="K1152" s="227"/>
      <c r="L1152" s="243">
        <f>ROUND(J1152*(1+$F$110),0)</f>
        <v>0</v>
      </c>
      <c r="M1152" s="227"/>
      <c r="N1152" s="243">
        <f>ROUND(L1152*(1+$F$110),0)</f>
        <v>0</v>
      </c>
      <c r="P1152" s="102"/>
    </row>
    <row r="1153" spans="1:16" ht="12.75">
      <c r="A1153" s="101"/>
      <c r="B1153" s="38"/>
      <c r="D1153" s="342" t="s">
        <v>913</v>
      </c>
      <c r="E1153" s="65"/>
      <c r="F1153" s="196">
        <v>0</v>
      </c>
      <c r="G1153" s="110"/>
      <c r="H1153" s="243">
        <f>ROUND(F1153*(1+$F$110),0)</f>
        <v>0</v>
      </c>
      <c r="I1153" s="227"/>
      <c r="J1153" s="243">
        <f>ROUND(H1153*(1+$F$110),0)</f>
        <v>0</v>
      </c>
      <c r="K1153" s="227"/>
      <c r="L1153" s="243">
        <f>ROUND(J1153*(1+$F$110),0)</f>
        <v>0</v>
      </c>
      <c r="M1153" s="227"/>
      <c r="N1153" s="243">
        <f>ROUND(L1153*(1+$F$110),0)</f>
        <v>0</v>
      </c>
      <c r="P1153" s="102"/>
    </row>
    <row r="1154" spans="1:16" ht="12.75">
      <c r="A1154" s="101"/>
      <c r="B1154" s="38"/>
      <c r="D1154" s="342" t="s">
        <v>0</v>
      </c>
      <c r="E1154" s="65"/>
      <c r="F1154" s="196">
        <v>0</v>
      </c>
      <c r="G1154" s="110"/>
      <c r="H1154" s="243">
        <f>ROUND(F1154*(1+$F$110),0)</f>
        <v>0</v>
      </c>
      <c r="I1154" s="227"/>
      <c r="J1154" s="243">
        <f>ROUND(H1154*(1+$F$110),0)</f>
        <v>0</v>
      </c>
      <c r="K1154" s="227"/>
      <c r="L1154" s="243">
        <f>ROUND(J1154*(1+$F$110),0)</f>
        <v>0</v>
      </c>
      <c r="M1154" s="227"/>
      <c r="N1154" s="243">
        <f>ROUND(L1154*(1+$F$110),0)</f>
        <v>0</v>
      </c>
      <c r="P1154" s="102"/>
    </row>
    <row r="1155" spans="1:2" ht="12.75">
      <c r="A1155" s="38"/>
      <c r="B1155" s="38"/>
    </row>
    <row r="1156" spans="1:2" ht="12.75">
      <c r="A1156" s="38"/>
      <c r="B1156" s="38"/>
    </row>
    <row r="1157" spans="1:2" ht="12.75">
      <c r="A1157" s="38"/>
      <c r="B1157" s="38"/>
    </row>
    <row r="1158" spans="1:2" ht="12.75">
      <c r="A1158" s="38"/>
      <c r="B1158" s="38"/>
    </row>
    <row r="1159" spans="1:2" ht="12.75">
      <c r="A1159" s="38"/>
      <c r="B1159" s="38"/>
    </row>
    <row r="1160" spans="1:17" ht="13.5" customHeight="1">
      <c r="A1160" s="70" t="s">
        <v>765</v>
      </c>
      <c r="B1160" s="70"/>
      <c r="C1160" s="70"/>
      <c r="D1160" s="70"/>
      <c r="E1160" s="70"/>
      <c r="F1160" s="70"/>
      <c r="G1160" s="70"/>
      <c r="H1160" s="70"/>
      <c r="I1160" s="70"/>
      <c r="J1160" s="70"/>
      <c r="K1160" s="70"/>
      <c r="L1160" s="70"/>
      <c r="M1160" s="70"/>
      <c r="N1160" s="70"/>
      <c r="O1160" s="70"/>
      <c r="P1160" s="335"/>
      <c r="Q1160" s="70"/>
    </row>
    <row r="1161" spans="1:17" ht="13.5" customHeight="1">
      <c r="A1161" s="70" t="s">
        <v>766</v>
      </c>
      <c r="B1161" s="70"/>
      <c r="C1161" s="70"/>
      <c r="D1161" s="70"/>
      <c r="E1161" s="70"/>
      <c r="F1161" s="70"/>
      <c r="G1161" s="70"/>
      <c r="H1161" s="70"/>
      <c r="I1161" s="70"/>
      <c r="J1161" s="70"/>
      <c r="K1161" s="70"/>
      <c r="L1161" s="70"/>
      <c r="M1161" s="70"/>
      <c r="N1161" s="70"/>
      <c r="O1161" s="70"/>
      <c r="P1161" s="335"/>
      <c r="Q1161" s="70"/>
    </row>
    <row r="1162" ht="12.75">
      <c r="B1162" s="38"/>
    </row>
    <row r="1163" ht="12.75">
      <c r="B1163" s="38"/>
    </row>
    <row r="1164" ht="12.75">
      <c r="B1164" s="38"/>
    </row>
    <row r="1165" ht="12.75">
      <c r="B1165" s="38"/>
    </row>
    <row r="1166" ht="12.75">
      <c r="B1166" s="38"/>
    </row>
    <row r="1167" ht="12.75">
      <c r="B1167" s="38"/>
    </row>
    <row r="1168" ht="12.75">
      <c r="B1168" s="38"/>
    </row>
    <row r="1169" ht="12.75">
      <c r="B1169" s="38"/>
    </row>
  </sheetData>
  <sheetProtection/>
  <printOptions horizontalCentered="1"/>
  <pageMargins left="0.75" right="0.31" top="0.8999999999999999" bottom="0.5" header="0.5" footer="0.17"/>
  <pageSetup fitToHeight="0" horizontalDpi="300" verticalDpi="300" orientation="landscape" scale="69" r:id="rId2"/>
  <headerFooter alignWithMargins="0">
    <oddHeader>&amp;LSection 2&amp;R&amp;A</oddHeader>
    <oddFooter>&amp;C&amp;"Times New Roman,Regular"&amp;P&amp;RCopyright 2004.  American Ambulance Association.  All Rights Reserved.</oddFooter>
  </headerFooter>
  <rowBreaks count="29" manualBreakCount="29">
    <brk id="50" max="16" man="1"/>
    <brk id="96" max="16" man="1"/>
    <brk id="127" max="16" man="1"/>
    <brk id="166" max="16" man="1"/>
    <brk id="205" max="16" man="1"/>
    <brk id="241" max="16" man="1"/>
    <brk id="281" max="16" man="1"/>
    <brk id="329" max="16" man="1"/>
    <brk id="380" max="16" man="1"/>
    <brk id="423" max="16" man="1"/>
    <brk id="464" max="16" man="1"/>
    <brk id="499" max="16" man="1"/>
    <brk id="531" max="16" man="1"/>
    <brk id="573" max="16" man="1"/>
    <brk id="607" max="16" man="1"/>
    <brk id="646" max="16" man="1"/>
    <brk id="694" max="16" man="1"/>
    <brk id="727" max="16" man="1"/>
    <brk id="755" max="16" man="1"/>
    <brk id="789" max="16" man="1"/>
    <brk id="815" max="16" man="1"/>
    <brk id="859" max="16" man="1"/>
    <brk id="892" max="16" man="1"/>
    <brk id="927" max="16" man="1"/>
    <brk id="966" max="16" man="1"/>
    <brk id="1006" max="16" man="1"/>
    <brk id="1045" max="16" man="1"/>
    <brk id="1087" max="16" man="1"/>
    <brk id="1120" max="16" man="1"/>
  </rowBreaks>
  <legacyDrawing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A1:AI52"/>
  <sheetViews>
    <sheetView showGridLines="0" zoomScale="85" zoomScaleNormal="85" zoomScalePageLayoutView="0" workbookViewId="0" topLeftCell="A1">
      <selection activeCell="K27" sqref="K27"/>
    </sheetView>
  </sheetViews>
  <sheetFormatPr defaultColWidth="9.140625" defaultRowHeight="13.5"/>
  <cols>
    <col min="1" max="1" width="3.421875" style="13" customWidth="1"/>
    <col min="2" max="2" width="38.8515625" style="13" customWidth="1"/>
    <col min="3" max="3" width="15.421875" style="13" customWidth="1"/>
    <col min="4" max="4" width="3.140625" style="13" customWidth="1"/>
    <col min="5" max="5" width="15.00390625" style="13" customWidth="1"/>
    <col min="6" max="6" width="2.00390625" style="13" customWidth="1"/>
    <col min="7" max="7" width="16.28125" style="13" customWidth="1"/>
    <col min="8" max="8" width="2.00390625" style="13" customWidth="1"/>
    <col min="9" max="9" width="14.28125" style="13" customWidth="1"/>
    <col min="10" max="10" width="25.421875" style="13" customWidth="1"/>
    <col min="11" max="11" width="45.140625" style="13" customWidth="1"/>
    <col min="12" max="12" width="2.57421875" style="13" bestFit="1" customWidth="1"/>
    <col min="13" max="13" width="7.7109375" style="13" customWidth="1"/>
    <col min="14" max="14" width="2.421875" style="13" customWidth="1"/>
    <col min="15" max="15" width="9.8515625" style="13" bestFit="1" customWidth="1"/>
    <col min="16" max="16" width="4.140625" style="13" bestFit="1" customWidth="1"/>
    <col min="17" max="17" width="2.00390625" style="13" customWidth="1"/>
    <col min="18" max="16384" width="9.140625" style="13" customWidth="1"/>
  </cols>
  <sheetData>
    <row r="1" spans="1:10" s="38" customFormat="1" ht="15.75">
      <c r="A1" s="34" t="str">
        <f>'Data Input Sheets'!D126</f>
        <v>Type Heading Here: Example (Anytown, USA)</v>
      </c>
      <c r="B1" s="2"/>
      <c r="C1" s="2"/>
      <c r="D1" s="2"/>
      <c r="E1" s="2"/>
      <c r="F1" s="2"/>
      <c r="G1" s="2"/>
      <c r="H1" s="2"/>
      <c r="I1" s="2"/>
      <c r="J1" s="2"/>
    </row>
    <row r="2" spans="1:10" s="38" customFormat="1" ht="15.75">
      <c r="A2" s="34" t="s">
        <v>972</v>
      </c>
      <c r="B2" s="2"/>
      <c r="C2" s="2"/>
      <c r="D2" s="2"/>
      <c r="E2" s="2"/>
      <c r="F2" s="2"/>
      <c r="G2" s="2"/>
      <c r="H2" s="2"/>
      <c r="I2" s="2"/>
      <c r="J2" s="2"/>
    </row>
    <row r="3" spans="1:10" s="38" customFormat="1" ht="15.75">
      <c r="A3" s="34"/>
      <c r="B3" s="2"/>
      <c r="C3" s="2"/>
      <c r="D3" s="2"/>
      <c r="E3" s="2"/>
      <c r="F3" s="2"/>
      <c r="G3" s="2"/>
      <c r="H3" s="2"/>
      <c r="I3" s="2"/>
      <c r="J3" s="2"/>
    </row>
    <row r="4" spans="1:14" ht="12.75" customHeight="1">
      <c r="A4" s="145" t="s">
        <v>699</v>
      </c>
      <c r="C4" s="2"/>
      <c r="D4" s="2"/>
      <c r="E4" s="2"/>
      <c r="F4" s="2"/>
      <c r="G4" s="2"/>
      <c r="H4" s="2"/>
      <c r="I4" s="2"/>
      <c r="J4" s="2"/>
      <c r="K4" s="2"/>
      <c r="N4" s="2"/>
    </row>
    <row r="5" spans="1:14" ht="12.75" customHeight="1">
      <c r="A5" s="145" t="s">
        <v>434</v>
      </c>
      <c r="C5" s="2"/>
      <c r="D5" s="2"/>
      <c r="E5" s="2"/>
      <c r="F5" s="2"/>
      <c r="G5" s="2"/>
      <c r="H5" s="2"/>
      <c r="I5" s="2"/>
      <c r="J5" s="2"/>
      <c r="K5" s="2"/>
      <c r="N5" s="2"/>
    </row>
    <row r="6" spans="1:14" ht="12.75" customHeight="1">
      <c r="A6" s="145" t="s">
        <v>435</v>
      </c>
      <c r="C6" s="2"/>
      <c r="D6" s="2"/>
      <c r="E6" s="2"/>
      <c r="F6" s="2"/>
      <c r="G6" s="2"/>
      <c r="H6" s="2"/>
      <c r="I6" s="2"/>
      <c r="J6" s="2"/>
      <c r="K6" s="2"/>
      <c r="N6" s="2"/>
    </row>
    <row r="7" spans="1:14" ht="12.75" customHeight="1">
      <c r="A7" s="145" t="s">
        <v>707</v>
      </c>
      <c r="C7" s="2"/>
      <c r="D7" s="2"/>
      <c r="E7" s="2"/>
      <c r="F7" s="2"/>
      <c r="G7" s="2"/>
      <c r="H7" s="2"/>
      <c r="I7" s="2"/>
      <c r="J7" s="2"/>
      <c r="K7" s="2"/>
      <c r="N7" s="2"/>
    </row>
    <row r="8" spans="1:14" ht="13.5">
      <c r="A8" s="144" t="s">
        <v>339</v>
      </c>
      <c r="C8" s="146"/>
      <c r="D8" s="2"/>
      <c r="E8" s="2"/>
      <c r="F8" s="2"/>
      <c r="G8" s="2"/>
      <c r="H8" s="2"/>
      <c r="I8" s="2"/>
      <c r="J8" s="2"/>
      <c r="K8" s="2"/>
      <c r="N8" s="2"/>
    </row>
    <row r="9" spans="1:14" ht="12.75" customHeight="1">
      <c r="A9" s="145" t="s">
        <v>708</v>
      </c>
      <c r="C9" s="146"/>
      <c r="D9" s="2"/>
      <c r="E9" s="2"/>
      <c r="F9" s="2"/>
      <c r="G9" s="2"/>
      <c r="H9" s="2"/>
      <c r="I9" s="2"/>
      <c r="J9" s="2"/>
      <c r="K9" s="2"/>
      <c r="N9" s="2"/>
    </row>
    <row r="10" spans="1:14" ht="15.75">
      <c r="A10" s="34"/>
      <c r="B10" s="95" t="s">
        <v>845</v>
      </c>
      <c r="C10" s="149">
        <f>'Data Input Sheets'!F41</f>
        <v>2005</v>
      </c>
      <c r="D10" s="2"/>
      <c r="E10" s="116" t="s">
        <v>986</v>
      </c>
      <c r="I10" s="150">
        <f>IF('Schedule A'!D13&gt;0,'Schedule A'!D13,0)</f>
        <v>0</v>
      </c>
      <c r="K10" s="2"/>
      <c r="N10" s="2"/>
    </row>
    <row r="11" spans="1:14" ht="12.75" customHeight="1">
      <c r="A11" s="34"/>
      <c r="B11" s="95" t="s">
        <v>709</v>
      </c>
      <c r="C11" s="349">
        <f>IF('Schedule 1'!F35&gt;0,('Schedule 1'!F35+(IF('Schedule 1'!F41&lt;0,0,'Schedule 1'!F41))),0)</f>
        <v>0</v>
      </c>
      <c r="D11" s="2"/>
      <c r="E11" s="116" t="s">
        <v>987</v>
      </c>
      <c r="I11" s="151">
        <f>IF('Data Input Sheets'!F119&gt;0,'Data Input Sheets'!F119,0)</f>
        <v>0</v>
      </c>
      <c r="K11" s="2"/>
      <c r="N11" s="2"/>
    </row>
    <row r="12" spans="1:14" ht="12.75" customHeight="1">
      <c r="A12" s="34"/>
      <c r="B12" s="95" t="s">
        <v>216</v>
      </c>
      <c r="C12" s="151">
        <f>IF('Data Input Sheets'!F57&gt;0,'Data Input Sheets'!F57,0)</f>
        <v>0</v>
      </c>
      <c r="D12" s="2"/>
      <c r="F12" s="2"/>
      <c r="J12" s="2"/>
      <c r="K12" s="2"/>
      <c r="N12" s="2"/>
    </row>
    <row r="13" spans="2:14" ht="9.75" customHeight="1">
      <c r="B13" s="95"/>
      <c r="D13" s="2"/>
      <c r="E13" s="119"/>
      <c r="F13" s="2"/>
      <c r="H13" s="2"/>
      <c r="I13" s="2"/>
      <c r="J13" s="2"/>
      <c r="K13" s="2"/>
      <c r="N13" s="2"/>
    </row>
    <row r="14" spans="1:14" ht="12.75" customHeight="1">
      <c r="A14" s="35" t="s">
        <v>330</v>
      </c>
      <c r="C14" s="146"/>
      <c r="D14" s="2"/>
      <c r="E14" s="2"/>
      <c r="F14" s="2"/>
      <c r="G14" s="2"/>
      <c r="H14" s="2"/>
      <c r="I14" s="2"/>
      <c r="J14" s="2"/>
      <c r="K14" s="2"/>
      <c r="N14" s="2"/>
    </row>
    <row r="15" spans="1:14" ht="12.75" customHeight="1">
      <c r="A15" s="13" t="s">
        <v>700</v>
      </c>
      <c r="C15" s="151"/>
      <c r="D15" s="2"/>
      <c r="F15" s="2"/>
      <c r="J15" s="2"/>
      <c r="K15" s="2"/>
      <c r="N15" s="2"/>
    </row>
    <row r="16" spans="1:14" ht="12.75" customHeight="1">
      <c r="A16" s="13" t="s">
        <v>701</v>
      </c>
      <c r="C16" s="151"/>
      <c r="D16" s="2"/>
      <c r="F16" s="2"/>
      <c r="J16" s="2"/>
      <c r="K16" s="2"/>
      <c r="N16" s="2"/>
    </row>
    <row r="17" spans="1:14" ht="12.75" customHeight="1">
      <c r="A17" s="13" t="s">
        <v>702</v>
      </c>
      <c r="C17" s="151"/>
      <c r="D17" s="2"/>
      <c r="F17" s="2"/>
      <c r="J17" s="2"/>
      <c r="K17" s="2"/>
      <c r="N17" s="2"/>
    </row>
    <row r="18" spans="1:14" ht="12.75" customHeight="1">
      <c r="A18" s="13" t="s">
        <v>703</v>
      </c>
      <c r="C18" s="151"/>
      <c r="D18" s="2"/>
      <c r="F18" s="2"/>
      <c r="J18" s="2"/>
      <c r="K18" s="2"/>
      <c r="N18" s="2"/>
    </row>
    <row r="19" spans="1:14" ht="7.5" customHeight="1">
      <c r="A19" s="34"/>
      <c r="C19" s="147"/>
      <c r="D19" s="2"/>
      <c r="E19" s="2"/>
      <c r="F19" s="2"/>
      <c r="G19" s="2"/>
      <c r="H19" s="2"/>
      <c r="I19" s="2"/>
      <c r="J19" s="2"/>
      <c r="K19" s="2"/>
      <c r="N19" s="2"/>
    </row>
    <row r="20" spans="1:11" ht="18" customHeight="1" thickBot="1">
      <c r="A20" s="34"/>
      <c r="B20" s="297" t="s">
        <v>218</v>
      </c>
      <c r="D20" s="2"/>
      <c r="F20" s="2"/>
      <c r="H20" s="2"/>
      <c r="I20" s="347">
        <f>IF(C12=0,"",ROUND((C11/C12)/I10,2))</f>
      </c>
      <c r="J20" s="148"/>
      <c r="K20" s="2"/>
    </row>
    <row r="21" spans="1:11" ht="18" customHeight="1" thickBot="1" thickTop="1">
      <c r="A21" s="34"/>
      <c r="B21" s="297" t="s">
        <v>217</v>
      </c>
      <c r="D21" s="2"/>
      <c r="F21" s="2"/>
      <c r="H21" s="2"/>
      <c r="I21" s="347">
        <f>IF(I11=0,"",ROUND(C11/I11,2))</f>
      </c>
      <c r="J21" s="148"/>
      <c r="K21" s="2"/>
    </row>
    <row r="22" spans="1:11" ht="7.5" customHeight="1" thickTop="1">
      <c r="A22" s="34"/>
      <c r="B22" s="95"/>
      <c r="D22" s="2"/>
      <c r="E22" s="117"/>
      <c r="F22" s="2"/>
      <c r="H22" s="2"/>
      <c r="I22" s="148"/>
      <c r="J22" s="148"/>
      <c r="K22" s="2"/>
    </row>
    <row r="23" spans="1:14" ht="12.75">
      <c r="A23" s="35" t="s">
        <v>219</v>
      </c>
      <c r="C23" s="2"/>
      <c r="D23" s="2"/>
      <c r="E23" s="2"/>
      <c r="F23" s="2"/>
      <c r="G23" s="2"/>
      <c r="H23" s="2"/>
      <c r="I23" s="2"/>
      <c r="J23" s="2"/>
      <c r="K23" s="2"/>
      <c r="N23" s="2"/>
    </row>
    <row r="24" spans="1:14" ht="12.75">
      <c r="A24" s="13" t="s">
        <v>220</v>
      </c>
      <c r="C24" s="2"/>
      <c r="D24" s="2"/>
      <c r="E24" s="2"/>
      <c r="F24" s="2"/>
      <c r="G24" s="2"/>
      <c r="H24" s="2"/>
      <c r="I24" s="2"/>
      <c r="J24" s="2"/>
      <c r="K24" s="2"/>
      <c r="N24" s="2"/>
    </row>
    <row r="25" spans="1:14" ht="12.75">
      <c r="A25" s="13" t="s">
        <v>221</v>
      </c>
      <c r="C25" s="2"/>
      <c r="D25" s="2"/>
      <c r="E25" s="2"/>
      <c r="F25" s="2"/>
      <c r="N25" s="2"/>
    </row>
    <row r="26" spans="1:14" ht="12.75">
      <c r="A26" s="13" t="s">
        <v>705</v>
      </c>
      <c r="C26" s="2"/>
      <c r="D26" s="2"/>
      <c r="E26" s="2"/>
      <c r="F26" s="2"/>
      <c r="G26" s="2"/>
      <c r="H26" s="2"/>
      <c r="I26" s="2"/>
      <c r="J26" s="2"/>
      <c r="K26" s="2"/>
      <c r="N26" s="2"/>
    </row>
    <row r="27" spans="1:14" ht="12.75">
      <c r="A27" s="13" t="s">
        <v>704</v>
      </c>
      <c r="C27" s="2"/>
      <c r="D27" s="2"/>
      <c r="E27" s="2"/>
      <c r="F27" s="2"/>
      <c r="G27" s="2"/>
      <c r="H27" s="2"/>
      <c r="I27" s="2"/>
      <c r="J27" s="2"/>
      <c r="K27" s="2"/>
      <c r="N27" s="2"/>
    </row>
    <row r="28" spans="3:11" ht="6.75" customHeight="1" thickBot="1">
      <c r="C28" s="2"/>
      <c r="D28" s="2"/>
      <c r="E28" s="2"/>
      <c r="F28" s="2"/>
      <c r="G28" s="2"/>
      <c r="H28" s="2"/>
      <c r="I28" s="2"/>
      <c r="J28" s="2"/>
      <c r="K28" s="2"/>
    </row>
    <row r="29" spans="2:34" ht="12.75">
      <c r="B29" s="36" t="s">
        <v>328</v>
      </c>
      <c r="D29" s="2"/>
      <c r="F29" s="298"/>
      <c r="L29" s="2"/>
      <c r="AF29" s="159" t="s">
        <v>988</v>
      </c>
      <c r="AG29" s="160"/>
      <c r="AH29" s="161"/>
    </row>
    <row r="30" spans="1:34" ht="12.75">
      <c r="A30" s="82"/>
      <c r="B30" s="38" t="s">
        <v>222</v>
      </c>
      <c r="D30" s="2"/>
      <c r="F30" s="298"/>
      <c r="L30" s="2"/>
      <c r="AF30" s="162"/>
      <c r="AG30" s="152"/>
      <c r="AH30" s="163"/>
    </row>
    <row r="31" spans="2:35" ht="12.75">
      <c r="B31" s="98" t="s">
        <v>225</v>
      </c>
      <c r="D31" s="2"/>
      <c r="E31" s="213">
        <v>0</v>
      </c>
      <c r="F31" s="214"/>
      <c r="L31" s="2"/>
      <c r="AF31" s="164">
        <f>I21</f>
      </c>
      <c r="AG31" s="153"/>
      <c r="AH31" s="165">
        <v>0</v>
      </c>
      <c r="AI31" s="13" t="s">
        <v>575</v>
      </c>
    </row>
    <row r="32" spans="2:35" ht="12.75">
      <c r="B32" s="98" t="s">
        <v>331</v>
      </c>
      <c r="D32" s="2"/>
      <c r="E32" s="344">
        <f>IF(AH39&gt;0,(AH36*AH39)+AH32,0)</f>
        <v>0</v>
      </c>
      <c r="F32" s="214"/>
      <c r="L32" s="2"/>
      <c r="AF32" s="166">
        <v>0</v>
      </c>
      <c r="AG32" s="154"/>
      <c r="AH32" s="167">
        <f>IF(I11=0,0,I20)</f>
        <v>0</v>
      </c>
      <c r="AI32" s="13" t="s">
        <v>576</v>
      </c>
    </row>
    <row r="33" spans="1:35" ht="12.75">
      <c r="A33" s="82"/>
      <c r="B33" s="2"/>
      <c r="D33" s="2"/>
      <c r="F33" s="214"/>
      <c r="L33" s="2"/>
      <c r="AF33" s="164">
        <f>IF(TaxSupport1&gt;0,E31,E37)</f>
        <v>0</v>
      </c>
      <c r="AG33" s="153"/>
      <c r="AH33" s="165">
        <v>0</v>
      </c>
      <c r="AI33" s="13" t="s">
        <v>1028</v>
      </c>
    </row>
    <row r="34" spans="2:35" ht="12.75">
      <c r="B34" s="36" t="s">
        <v>329</v>
      </c>
      <c r="D34" s="2"/>
      <c r="F34" s="214"/>
      <c r="L34" s="2"/>
      <c r="AF34" s="166">
        <v>0</v>
      </c>
      <c r="AG34" s="154"/>
      <c r="AH34" s="167">
        <f>IF(E32&gt;0,E32,E36)</f>
        <v>0</v>
      </c>
      <c r="AI34" s="13" t="s">
        <v>1029</v>
      </c>
    </row>
    <row r="35" spans="2:35" ht="12.75">
      <c r="B35" s="38" t="s">
        <v>223</v>
      </c>
      <c r="D35" s="2"/>
      <c r="F35" s="214"/>
      <c r="L35" s="2"/>
      <c r="AF35" s="164">
        <f>AF33</f>
        <v>0</v>
      </c>
      <c r="AG35" s="153"/>
      <c r="AH35" s="165">
        <f>AH34</f>
        <v>0</v>
      </c>
      <c r="AI35" s="92"/>
    </row>
    <row r="36" spans="1:35" ht="12.75">
      <c r="A36" s="38"/>
      <c r="B36" s="98" t="s">
        <v>332</v>
      </c>
      <c r="D36" s="2"/>
      <c r="E36" s="213">
        <v>0</v>
      </c>
      <c r="F36" s="214"/>
      <c r="L36" s="2"/>
      <c r="AF36" s="168" t="s">
        <v>974</v>
      </c>
      <c r="AG36" s="155"/>
      <c r="AH36" s="169">
        <f>IF(AH32=0,0,AH32/-AF31)</f>
        <v>0</v>
      </c>
      <c r="AI36" s="92"/>
    </row>
    <row r="37" spans="2:34" ht="12.75">
      <c r="B37" s="98" t="s">
        <v>224</v>
      </c>
      <c r="D37" s="2"/>
      <c r="E37" s="344">
        <f>IF(AH44&gt;0,(AH44-AH32)/AH36,0)</f>
        <v>0</v>
      </c>
      <c r="F37" s="2"/>
      <c r="AF37" s="170"/>
      <c r="AG37" s="157"/>
      <c r="AH37" s="171"/>
    </row>
    <row r="38" spans="3:34" ht="12.75">
      <c r="C38" s="2"/>
      <c r="D38" s="2"/>
      <c r="K38" s="2"/>
      <c r="AF38" s="172" t="s">
        <v>977</v>
      </c>
      <c r="AG38" s="156"/>
      <c r="AH38" s="173"/>
    </row>
    <row r="39" spans="2:34" ht="12.75">
      <c r="B39" s="363" t="s">
        <v>767</v>
      </c>
      <c r="C39" s="363"/>
      <c r="D39" s="363"/>
      <c r="E39" s="363"/>
      <c r="F39" s="363"/>
      <c r="G39" s="363"/>
      <c r="H39" s="363"/>
      <c r="I39" s="2"/>
      <c r="J39" s="2"/>
      <c r="K39" s="2"/>
      <c r="AF39" s="174" t="s">
        <v>975</v>
      </c>
      <c r="AG39" s="157"/>
      <c r="AH39" s="175">
        <f>'Tradeoff Analysis'!E31</f>
        <v>0</v>
      </c>
    </row>
    <row r="40" spans="32:34" ht="13.5" customHeight="1">
      <c r="AF40" s="174" t="s">
        <v>976</v>
      </c>
      <c r="AG40" s="157"/>
      <c r="AH40" s="175">
        <f>IF(AH39&gt;0,(AH36*AH39)+AH32,0)</f>
        <v>0</v>
      </c>
    </row>
    <row r="41" spans="32:34" ht="12.75">
      <c r="AF41" s="170"/>
      <c r="AG41" s="158"/>
      <c r="AH41" s="171"/>
    </row>
    <row r="42" spans="3:34" ht="12.75">
      <c r="C42" s="36"/>
      <c r="L42" s="2"/>
      <c r="AF42" s="170" t="s">
        <v>978</v>
      </c>
      <c r="AG42" s="158"/>
      <c r="AH42" s="171"/>
    </row>
    <row r="43" spans="10:34" ht="12.75">
      <c r="J43" s="37" t="s">
        <v>383</v>
      </c>
      <c r="L43" s="2"/>
      <c r="AF43" s="174" t="s">
        <v>975</v>
      </c>
      <c r="AG43" s="157"/>
      <c r="AH43" s="175">
        <f>IF(AH44&gt;0,(AH44-AH32)/AH36,0)</f>
        <v>0</v>
      </c>
    </row>
    <row r="44" spans="10:34" ht="13.5" thickBot="1">
      <c r="J44" s="13" t="s">
        <v>226</v>
      </c>
      <c r="L44" s="2"/>
      <c r="AF44" s="176" t="s">
        <v>976</v>
      </c>
      <c r="AG44" s="177"/>
      <c r="AH44" s="178">
        <f>E36</f>
        <v>0</v>
      </c>
    </row>
    <row r="45" spans="10:12" ht="12.75">
      <c r="J45" s="13" t="s">
        <v>227</v>
      </c>
      <c r="L45" s="2"/>
    </row>
    <row r="46" spans="10:12" ht="12.75">
      <c r="J46" s="13" t="s">
        <v>768</v>
      </c>
      <c r="L46" s="2"/>
    </row>
    <row r="47" spans="10:12" ht="12.75">
      <c r="J47" s="13" t="s">
        <v>384</v>
      </c>
      <c r="L47" s="2"/>
    </row>
    <row r="48" spans="10:12" ht="12.75">
      <c r="J48" s="13" t="s">
        <v>327</v>
      </c>
      <c r="L48" s="2"/>
    </row>
    <row r="49" spans="10:12" ht="12.75">
      <c r="J49" s="13" t="s">
        <v>228</v>
      </c>
      <c r="L49" s="2"/>
    </row>
    <row r="50" spans="10:12" ht="12.75">
      <c r="J50" s="13" t="s">
        <v>551</v>
      </c>
      <c r="L50" s="2"/>
    </row>
    <row r="51" spans="10:12" ht="12.75">
      <c r="J51" s="13" t="s">
        <v>229</v>
      </c>
      <c r="L51" s="2"/>
    </row>
    <row r="52" spans="8:12" ht="12.75">
      <c r="H52" s="2"/>
      <c r="I52" s="2"/>
      <c r="J52" s="38" t="s">
        <v>385</v>
      </c>
      <c r="L52" s="2"/>
    </row>
    <row r="53" ht="12.75"/>
    <row r="54" ht="12.75"/>
    <row r="55" ht="12.75"/>
    <row r="56" ht="12.75"/>
    <row r="57" ht="6.75" customHeight="1"/>
  </sheetData>
  <sheetProtection/>
  <mergeCells count="1">
    <mergeCell ref="B39:H39"/>
  </mergeCells>
  <printOptions horizontalCentered="1"/>
  <pageMargins left="0.75" right="0.31" top="0.74" bottom="0.44" header="0.5" footer="0.17"/>
  <pageSetup fitToHeight="1" fitToWidth="1" horizontalDpi="300" verticalDpi="300" orientation="landscape" scale="72" r:id="rId2"/>
  <headerFooter alignWithMargins="0">
    <oddHeader>&amp;LSection 3&amp;R&amp;A</oddHeader>
    <oddFooter>&amp;C&amp;"Times New Roman,Regular"&amp;P&amp;RCopyright 2004.  American Ambulance Association.  All Rights Reserved.</oddFooter>
  </headerFooter>
  <drawing r:id="rId1"/>
</worksheet>
</file>

<file path=xl/worksheets/sheet6.xml><?xml version="1.0" encoding="utf-8"?>
<worksheet xmlns="http://schemas.openxmlformats.org/spreadsheetml/2006/main" xmlns:r="http://schemas.openxmlformats.org/officeDocument/2006/relationships">
  <sheetPr codeName="Sheet24">
    <pageSetUpPr fitToPage="1"/>
  </sheetPr>
  <dimension ref="A1:N7"/>
  <sheetViews>
    <sheetView showGridLines="0" zoomScalePageLayoutView="0" workbookViewId="0" topLeftCell="A1">
      <selection activeCell="Q32" sqref="Q32"/>
    </sheetView>
  </sheetViews>
  <sheetFormatPr defaultColWidth="9.140625" defaultRowHeight="13.5"/>
  <cols>
    <col min="1" max="1" width="3.421875" style="13" customWidth="1"/>
    <col min="2" max="2" width="34.140625" style="13" customWidth="1"/>
    <col min="3" max="3" width="15.421875" style="13" customWidth="1"/>
    <col min="4" max="4" width="3.140625" style="13" customWidth="1"/>
    <col min="5" max="5" width="15.00390625" style="13" customWidth="1"/>
    <col min="6" max="6" width="2.00390625" style="13" customWidth="1"/>
    <col min="7" max="7" width="16.7109375" style="13" customWidth="1"/>
    <col min="8" max="8" width="2.00390625" style="13" customWidth="1"/>
    <col min="9" max="9" width="13.00390625" style="13" customWidth="1"/>
    <col min="10" max="10" width="25.140625" style="13" customWidth="1"/>
    <col min="11" max="11" width="40.140625" style="13" customWidth="1"/>
    <col min="12" max="12" width="2.57421875" style="13" bestFit="1" customWidth="1"/>
    <col min="13" max="13" width="7.7109375" style="13" customWidth="1"/>
    <col min="14" max="14" width="2.421875" style="13" customWidth="1"/>
    <col min="15" max="15" width="9.8515625" style="13" bestFit="1" customWidth="1"/>
    <col min="16" max="16" width="4.140625" style="13" bestFit="1" customWidth="1"/>
    <col min="17" max="17" width="2.00390625" style="13" customWidth="1"/>
    <col min="18" max="16384" width="9.140625" style="13" customWidth="1"/>
  </cols>
  <sheetData>
    <row r="1" spans="1:10" s="38" customFormat="1" ht="15.75">
      <c r="A1" s="34" t="str">
        <f>'Data Input Sheets'!D126</f>
        <v>Type Heading Here: Example (Anytown, USA)</v>
      </c>
      <c r="B1" s="2"/>
      <c r="C1" s="2"/>
      <c r="D1" s="2"/>
      <c r="E1" s="2"/>
      <c r="F1" s="2"/>
      <c r="G1" s="2"/>
      <c r="H1" s="2"/>
      <c r="I1" s="2"/>
      <c r="J1" s="2"/>
    </row>
    <row r="2" spans="1:10" s="38" customFormat="1" ht="15.75">
      <c r="A2" s="34" t="s">
        <v>972</v>
      </c>
      <c r="B2" s="2"/>
      <c r="C2" s="2"/>
      <c r="D2" s="2"/>
      <c r="E2" s="2"/>
      <c r="F2" s="2"/>
      <c r="G2" s="2"/>
      <c r="H2" s="2"/>
      <c r="I2" s="2"/>
      <c r="J2" s="2"/>
    </row>
    <row r="3" spans="1:10" s="38" customFormat="1" ht="15.75">
      <c r="A3" s="34"/>
      <c r="B3" s="2"/>
      <c r="C3" s="2"/>
      <c r="D3" s="2"/>
      <c r="E3" s="2"/>
      <c r="F3" s="2"/>
      <c r="G3" s="2"/>
      <c r="H3" s="2"/>
      <c r="I3" s="2"/>
      <c r="J3" s="2"/>
    </row>
    <row r="4" spans="1:14" ht="12.75" customHeight="1">
      <c r="A4" s="34"/>
      <c r="B4" s="144"/>
      <c r="D4" s="2"/>
      <c r="E4" s="2"/>
      <c r="F4" s="2"/>
      <c r="G4" s="2"/>
      <c r="H4" s="2"/>
      <c r="I4" s="2"/>
      <c r="J4" s="2"/>
      <c r="K4" s="2"/>
      <c r="N4" s="2"/>
    </row>
    <row r="5" spans="1:14" ht="12.75" customHeight="1">
      <c r="A5" s="34"/>
      <c r="B5" s="145"/>
      <c r="C5" s="36" t="s">
        <v>767</v>
      </c>
      <c r="D5" s="2"/>
      <c r="E5" s="2"/>
      <c r="F5" s="2"/>
      <c r="G5" s="2"/>
      <c r="H5" s="2"/>
      <c r="I5" s="2"/>
      <c r="J5" s="2"/>
      <c r="K5" s="2"/>
      <c r="N5" s="2"/>
    </row>
    <row r="6" spans="1:14" ht="12.75" customHeight="1">
      <c r="A6" s="34"/>
      <c r="B6" s="145"/>
      <c r="C6" s="2"/>
      <c r="D6" s="2"/>
      <c r="E6" s="2"/>
      <c r="F6" s="2"/>
      <c r="G6" s="2"/>
      <c r="H6" s="2"/>
      <c r="I6" s="2"/>
      <c r="J6" s="2"/>
      <c r="K6" s="2"/>
      <c r="N6" s="2"/>
    </row>
    <row r="7" spans="1:14" ht="12.75" customHeight="1">
      <c r="A7" s="34"/>
      <c r="B7" s="145"/>
      <c r="C7" s="2"/>
      <c r="D7" s="2"/>
      <c r="E7" s="2"/>
      <c r="F7" s="2"/>
      <c r="G7" s="2"/>
      <c r="H7" s="2"/>
      <c r="I7" s="2"/>
      <c r="J7" s="2"/>
      <c r="K7" s="2"/>
      <c r="N7" s="2"/>
    </row>
    <row r="11" ht="6.75" customHeight="1"/>
  </sheetData>
  <sheetProtection/>
  <printOptions horizontalCentered="1"/>
  <pageMargins left="0.75" right="0.31" top="0.74" bottom="0.44" header="0.5" footer="0.17"/>
  <pageSetup fitToHeight="1" fitToWidth="1" horizontalDpi="300" verticalDpi="300" orientation="landscape" r:id="rId2"/>
  <headerFooter alignWithMargins="0">
    <oddHeader>&amp;LSection 3&amp;R&amp;A</oddHeader>
    <oddFooter>&amp;C&amp;"Times New Roman,Regular"&amp;P&amp;RCopyright 2004.  American Ambulance Association.  All Rights Reserved.</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T33"/>
  <sheetViews>
    <sheetView showGridLines="0" zoomScale="94" zoomScaleNormal="94" zoomScalePageLayoutView="0" workbookViewId="0" topLeftCell="A1">
      <selection activeCell="L44" sqref="L44"/>
    </sheetView>
  </sheetViews>
  <sheetFormatPr defaultColWidth="9.140625" defaultRowHeight="13.5"/>
  <cols>
    <col min="1" max="1" width="33.57421875" style="13" customWidth="1"/>
    <col min="2" max="2" width="3.140625" style="13" customWidth="1"/>
    <col min="3" max="3" width="16.8515625" style="13" customWidth="1"/>
    <col min="4" max="4" width="9.7109375" style="13" customWidth="1"/>
    <col min="5" max="5" width="1.57421875" style="13" customWidth="1"/>
    <col min="6" max="6" width="12.7109375" style="13" customWidth="1"/>
    <col min="7" max="7" width="2.00390625" style="13" customWidth="1"/>
    <col min="8" max="8" width="12.7109375" style="13" customWidth="1"/>
    <col min="9" max="9" width="2.00390625" style="13" customWidth="1"/>
    <col min="10" max="10" width="12.28125" style="13" customWidth="1"/>
    <col min="11" max="11" width="2.00390625" style="13" customWidth="1"/>
    <col min="12" max="12" width="12.28125" style="13" customWidth="1"/>
    <col min="13" max="13" width="2.00390625" style="13" customWidth="1"/>
    <col min="14" max="14" width="12.28125" style="13" customWidth="1"/>
    <col min="15" max="15" width="1.57421875" style="13" customWidth="1"/>
    <col min="16" max="16" width="19.57421875" style="13" customWidth="1"/>
    <col min="17" max="17" width="12.28125" style="13" customWidth="1"/>
    <col min="18" max="18" width="9.140625" style="13" customWidth="1"/>
    <col min="19" max="19" width="35.8515625" style="13" customWidth="1"/>
    <col min="20" max="16384" width="9.140625" style="13" customWidth="1"/>
  </cols>
  <sheetData>
    <row r="1" spans="1:16" ht="15.75">
      <c r="A1" s="34" t="str">
        <f>'Data Input Sheets'!D126</f>
        <v>Type Heading Here: Example (Anytown, USA)</v>
      </c>
      <c r="B1" s="2"/>
      <c r="C1" s="2"/>
      <c r="D1" s="2"/>
      <c r="E1" s="2"/>
      <c r="F1" s="2"/>
      <c r="G1" s="2"/>
      <c r="H1" s="2"/>
      <c r="I1" s="2"/>
      <c r="J1" s="2"/>
      <c r="K1" s="2"/>
      <c r="L1" s="2"/>
      <c r="M1" s="2"/>
      <c r="N1" s="2"/>
      <c r="O1" s="2"/>
      <c r="P1" s="2"/>
    </row>
    <row r="2" spans="1:18" ht="15.75">
      <c r="A2" s="34" t="s">
        <v>314</v>
      </c>
      <c r="B2" s="2"/>
      <c r="C2" s="2"/>
      <c r="D2" s="2"/>
      <c r="E2" s="2"/>
      <c r="F2" s="2"/>
      <c r="G2" s="2"/>
      <c r="H2" s="2"/>
      <c r="I2" s="2"/>
      <c r="J2" s="2"/>
      <c r="K2" s="2"/>
      <c r="L2" s="2"/>
      <c r="M2" s="2"/>
      <c r="N2" s="2"/>
      <c r="O2" s="2"/>
      <c r="P2" s="2"/>
      <c r="R2" s="2"/>
    </row>
    <row r="3" spans="2:18" ht="12.75">
      <c r="B3" s="2"/>
      <c r="C3" s="2"/>
      <c r="D3" s="2"/>
      <c r="E3" s="2"/>
      <c r="F3" s="2"/>
      <c r="G3" s="2"/>
      <c r="H3" s="2"/>
      <c r="I3" s="2"/>
      <c r="J3" s="2"/>
      <c r="K3" s="2"/>
      <c r="L3" s="2"/>
      <c r="M3" s="2"/>
      <c r="N3" s="2"/>
      <c r="O3" s="2"/>
      <c r="P3" s="2"/>
      <c r="R3" s="2"/>
    </row>
    <row r="4" spans="1:20" ht="15.75">
      <c r="A4" s="33"/>
      <c r="B4" s="2"/>
      <c r="C4" s="2"/>
      <c r="D4" s="2"/>
      <c r="E4" s="2"/>
      <c r="F4" s="2"/>
      <c r="G4" s="2"/>
      <c r="H4" s="2"/>
      <c r="I4" s="2"/>
      <c r="J4" s="2"/>
      <c r="K4" s="2"/>
      <c r="L4" s="2"/>
      <c r="M4" s="2"/>
      <c r="N4" s="2"/>
      <c r="O4" s="2"/>
      <c r="P4" s="2"/>
      <c r="Q4" s="2"/>
      <c r="R4" s="2"/>
      <c r="S4" s="37"/>
      <c r="T4" s="37"/>
    </row>
    <row r="5" spans="1:7" ht="12.75">
      <c r="A5" s="38" t="s">
        <v>230</v>
      </c>
      <c r="B5" s="2"/>
      <c r="C5" s="2"/>
      <c r="F5" s="72"/>
      <c r="G5" s="72"/>
    </row>
    <row r="6" spans="1:7" ht="12.75">
      <c r="A6" s="38"/>
      <c r="B6" s="2"/>
      <c r="C6" s="2"/>
      <c r="F6" s="72"/>
      <c r="G6" s="72"/>
    </row>
    <row r="7" spans="1:7" ht="12.75">
      <c r="A7" s="320" t="s">
        <v>769</v>
      </c>
      <c r="B7" s="2"/>
      <c r="C7" s="2"/>
      <c r="F7" s="72"/>
      <c r="G7" s="72"/>
    </row>
    <row r="8" spans="1:7" ht="12.75">
      <c r="A8" s="321" t="s">
        <v>252</v>
      </c>
      <c r="B8" s="2"/>
      <c r="C8" s="2"/>
      <c r="F8" s="72"/>
      <c r="G8" s="72"/>
    </row>
    <row r="9" spans="1:7" ht="12.75">
      <c r="A9" s="321" t="s">
        <v>253</v>
      </c>
      <c r="B9" s="2"/>
      <c r="C9" s="2"/>
      <c r="F9" s="72"/>
      <c r="G9" s="72"/>
    </row>
    <row r="10" spans="1:7" ht="12.75">
      <c r="A10" s="321" t="s">
        <v>770</v>
      </c>
      <c r="B10" s="2"/>
      <c r="C10" s="2"/>
      <c r="F10" s="72"/>
      <c r="G10" s="72"/>
    </row>
    <row r="11" spans="1:7" ht="12.75">
      <c r="A11" s="321" t="s">
        <v>254</v>
      </c>
      <c r="B11" s="2"/>
      <c r="C11" s="2"/>
      <c r="F11" s="72"/>
      <c r="G11" s="72"/>
    </row>
    <row r="12" spans="1:7" ht="12.75">
      <c r="A12" s="321" t="s">
        <v>771</v>
      </c>
      <c r="B12" s="2"/>
      <c r="C12" s="2"/>
      <c r="F12" s="72"/>
      <c r="G12" s="72"/>
    </row>
    <row r="13" spans="1:7" ht="12.75">
      <c r="A13" s="321" t="s">
        <v>11</v>
      </c>
      <c r="B13" s="2"/>
      <c r="C13" s="2"/>
      <c r="F13" s="72"/>
      <c r="G13" s="72"/>
    </row>
    <row r="14" spans="1:7" ht="12.75">
      <c r="A14" s="95"/>
      <c r="B14" s="2"/>
      <c r="C14" s="2"/>
      <c r="F14" s="72"/>
      <c r="G14" s="72"/>
    </row>
    <row r="15" spans="1:7" ht="12.75">
      <c r="A15" s="299" t="s">
        <v>772</v>
      </c>
      <c r="B15" s="2"/>
      <c r="C15" s="2"/>
      <c r="F15" s="72"/>
      <c r="G15" s="72"/>
    </row>
    <row r="16" spans="1:7" ht="12.75">
      <c r="A16" s="95" t="s">
        <v>6</v>
      </c>
      <c r="B16" s="2"/>
      <c r="C16" s="2"/>
      <c r="F16" s="72"/>
      <c r="G16" s="72"/>
    </row>
    <row r="17" spans="1:7" ht="12.75">
      <c r="A17" s="95"/>
      <c r="B17" s="2"/>
      <c r="C17" s="2"/>
      <c r="F17" s="72"/>
      <c r="G17" s="72"/>
    </row>
    <row r="18" spans="1:7" ht="12.75">
      <c r="A18" s="299" t="s">
        <v>552</v>
      </c>
      <c r="B18" s="2"/>
      <c r="C18" s="2"/>
      <c r="F18" s="72"/>
      <c r="G18" s="72"/>
    </row>
    <row r="19" spans="1:7" ht="12.75">
      <c r="A19" s="95" t="s">
        <v>372</v>
      </c>
      <c r="B19" s="2"/>
      <c r="C19" s="2"/>
      <c r="F19" s="72"/>
      <c r="G19" s="72"/>
    </row>
    <row r="20" spans="1:7" ht="12.75">
      <c r="A20" s="95"/>
      <c r="B20" s="2"/>
      <c r="C20" s="2"/>
      <c r="F20" s="72"/>
      <c r="G20" s="72"/>
    </row>
    <row r="21" spans="1:7" ht="12.75">
      <c r="A21" s="299" t="s">
        <v>773</v>
      </c>
      <c r="B21" s="2"/>
      <c r="C21" s="2"/>
      <c r="F21" s="72"/>
      <c r="G21" s="72"/>
    </row>
    <row r="22" spans="1:7" ht="12.75">
      <c r="A22" s="95"/>
      <c r="B22" s="2"/>
      <c r="C22" s="2"/>
      <c r="F22" s="72"/>
      <c r="G22" s="72"/>
    </row>
    <row r="23" spans="1:7" ht="12.75">
      <c r="A23" s="299" t="s">
        <v>774</v>
      </c>
      <c r="B23" s="2"/>
      <c r="C23" s="2"/>
      <c r="F23" s="72"/>
      <c r="G23" s="72"/>
    </row>
    <row r="24" spans="1:7" ht="12.75">
      <c r="A24" s="95" t="s">
        <v>697</v>
      </c>
      <c r="B24" s="2"/>
      <c r="C24" s="2"/>
      <c r="F24" s="72"/>
      <c r="G24" s="72"/>
    </row>
    <row r="25" spans="1:7" ht="12.75">
      <c r="A25" s="95" t="s">
        <v>698</v>
      </c>
      <c r="B25" s="2"/>
      <c r="C25" s="2"/>
      <c r="F25" s="72"/>
      <c r="G25" s="72"/>
    </row>
    <row r="26" spans="1:7" ht="12.75">
      <c r="A26" s="95"/>
      <c r="B26" s="2"/>
      <c r="C26" s="2"/>
      <c r="F26" s="72"/>
      <c r="G26" s="72"/>
    </row>
    <row r="27" spans="1:7" ht="12.75">
      <c r="A27" s="38" t="s">
        <v>321</v>
      </c>
      <c r="B27" s="2"/>
      <c r="C27" s="2"/>
      <c r="F27" s="72"/>
      <c r="G27" s="72"/>
    </row>
    <row r="28" spans="1:7" ht="12.75">
      <c r="A28" s="38" t="s">
        <v>231</v>
      </c>
      <c r="B28" s="2"/>
      <c r="C28" s="2"/>
      <c r="F28" s="72"/>
      <c r="G28" s="72"/>
    </row>
    <row r="29" spans="1:7" ht="12.75">
      <c r="A29" s="38" t="s">
        <v>232</v>
      </c>
      <c r="B29" s="2"/>
      <c r="C29" s="2"/>
      <c r="F29" s="72"/>
      <c r="G29" s="72"/>
    </row>
    <row r="30" spans="1:7" ht="12.75">
      <c r="A30" s="305"/>
      <c r="B30" s="2"/>
      <c r="C30" s="2"/>
      <c r="F30" s="72"/>
      <c r="G30" s="72"/>
    </row>
    <row r="31" spans="1:7" ht="12.75">
      <c r="A31" s="38"/>
      <c r="B31" s="2"/>
      <c r="C31" s="2"/>
      <c r="F31" s="72"/>
      <c r="G31" s="72"/>
    </row>
    <row r="32" spans="2:7" ht="12.75">
      <c r="B32" s="2"/>
      <c r="C32" s="2"/>
      <c r="F32" s="72"/>
      <c r="G32" s="72"/>
    </row>
    <row r="33" spans="1:7" ht="15.75">
      <c r="A33" s="307"/>
      <c r="B33" s="2"/>
      <c r="C33" s="2"/>
      <c r="F33" s="72"/>
      <c r="G33" s="72"/>
    </row>
  </sheetData>
  <sheetProtection/>
  <printOptions horizontalCentered="1"/>
  <pageMargins left="0.75" right="0.31" top="0.9" bottom="0.5" header="0.5" footer="0.17"/>
  <pageSetup horizontalDpi="300" verticalDpi="300" orientation="landscape" scale="86" r:id="rId1"/>
  <headerFooter alignWithMargins="0">
    <oddHeader>&amp;LSection 4&amp;R&amp;A</oddHeader>
    <oddFooter>&amp;C&amp;"Times New Roman,Regular"&amp;P&amp;RCopyright 2004.  American Ambulance Association.  All Rights Reserved.</oddFooter>
  </headerFooter>
</worksheet>
</file>

<file path=xl/worksheets/sheet8.xml><?xml version="1.0" encoding="utf-8"?>
<worksheet xmlns="http://schemas.openxmlformats.org/spreadsheetml/2006/main" xmlns:r="http://schemas.openxmlformats.org/officeDocument/2006/relationships">
  <sheetPr codeName="Sheet2">
    <pageSetUpPr fitToPage="1"/>
  </sheetPr>
  <dimension ref="A1:T42"/>
  <sheetViews>
    <sheetView showGridLines="0" zoomScaleSheetLayoutView="100" zoomScalePageLayoutView="0" workbookViewId="0" topLeftCell="A1">
      <selection activeCell="Q32" sqref="Q32"/>
    </sheetView>
  </sheetViews>
  <sheetFormatPr defaultColWidth="9.140625" defaultRowHeight="13.5"/>
  <cols>
    <col min="1" max="1" width="15.57421875" style="13" customWidth="1"/>
    <col min="2" max="2" width="3.140625" style="13" customWidth="1"/>
    <col min="3" max="3" width="35.00390625" style="13" customWidth="1"/>
    <col min="4" max="4" width="9.7109375" style="13" customWidth="1"/>
    <col min="5" max="5" width="1.57421875" style="13" customWidth="1"/>
    <col min="6" max="6" width="12.7109375" style="13" customWidth="1"/>
    <col min="7" max="7" width="2.00390625" style="13" customWidth="1"/>
    <col min="8" max="8" width="12.7109375" style="13" customWidth="1"/>
    <col min="9" max="9" width="2.00390625" style="13" customWidth="1"/>
    <col min="10" max="10" width="12.28125" style="13" customWidth="1"/>
    <col min="11" max="11" width="2.00390625" style="13" customWidth="1"/>
    <col min="12" max="12" width="12.28125" style="13" customWidth="1"/>
    <col min="13" max="13" width="2.00390625" style="13" customWidth="1"/>
    <col min="14" max="14" width="12.28125" style="13" customWidth="1"/>
    <col min="15" max="15" width="1.57421875" style="13" customWidth="1"/>
    <col min="16" max="16" width="15.00390625" style="13" customWidth="1"/>
    <col min="17" max="17" width="12.28125" style="13" customWidth="1"/>
    <col min="18" max="18" width="9.140625" style="13" customWidth="1"/>
    <col min="19" max="19" width="35.8515625" style="13" customWidth="1"/>
    <col min="20" max="16384" width="9.140625" style="13" customWidth="1"/>
  </cols>
  <sheetData>
    <row r="1" spans="1:16" ht="15.75">
      <c r="A1" s="34" t="str">
        <f>'Data Input Sheets'!D126</f>
        <v>Type Heading Here: Example (Anytown, USA)</v>
      </c>
      <c r="B1" s="2"/>
      <c r="C1" s="2"/>
      <c r="D1" s="2"/>
      <c r="E1" s="2"/>
      <c r="F1" s="2"/>
      <c r="G1" s="2"/>
      <c r="H1" s="2"/>
      <c r="I1" s="2"/>
      <c r="J1" s="2"/>
      <c r="K1" s="2"/>
      <c r="L1" s="2"/>
      <c r="M1" s="2"/>
      <c r="N1" s="2"/>
      <c r="O1" s="2"/>
      <c r="P1" s="2"/>
    </row>
    <row r="2" spans="1:18" ht="15.75">
      <c r="A2" s="34" t="s">
        <v>799</v>
      </c>
      <c r="B2" s="2"/>
      <c r="C2" s="2"/>
      <c r="D2" s="2"/>
      <c r="E2" s="2"/>
      <c r="F2" s="2"/>
      <c r="G2" s="2"/>
      <c r="H2" s="2"/>
      <c r="I2" s="2"/>
      <c r="J2" s="2"/>
      <c r="K2" s="2"/>
      <c r="L2" s="2"/>
      <c r="M2" s="2"/>
      <c r="N2" s="2"/>
      <c r="O2" s="2"/>
      <c r="P2" s="2"/>
      <c r="R2" s="2"/>
    </row>
    <row r="3" spans="2:18" ht="12.75">
      <c r="B3" s="2"/>
      <c r="C3" s="2"/>
      <c r="D3" s="2"/>
      <c r="E3" s="2"/>
      <c r="F3" s="2"/>
      <c r="G3" s="2"/>
      <c r="H3" s="2"/>
      <c r="I3" s="2"/>
      <c r="J3" s="2"/>
      <c r="K3" s="2"/>
      <c r="L3" s="2"/>
      <c r="M3" s="2"/>
      <c r="N3" s="2"/>
      <c r="O3" s="2"/>
      <c r="P3" s="2"/>
      <c r="R3" s="2"/>
    </row>
    <row r="4" spans="1:20" ht="15.75">
      <c r="A4" s="33"/>
      <c r="B4" s="2"/>
      <c r="C4" s="2"/>
      <c r="D4" s="2"/>
      <c r="E4" s="2"/>
      <c r="F4" s="2"/>
      <c r="G4" s="2"/>
      <c r="H4" s="2"/>
      <c r="I4" s="2"/>
      <c r="J4" s="2"/>
      <c r="K4" s="2"/>
      <c r="L4" s="2"/>
      <c r="M4" s="2"/>
      <c r="N4" s="2"/>
      <c r="O4" s="2"/>
      <c r="P4" s="2"/>
      <c r="Q4" s="2"/>
      <c r="R4" s="2"/>
      <c r="S4" s="37"/>
      <c r="T4" s="37"/>
    </row>
    <row r="5" spans="2:20" s="37" customFormat="1" ht="12.75">
      <c r="B5" s="2"/>
      <c r="C5" s="2"/>
      <c r="D5" s="72" t="s">
        <v>850</v>
      </c>
      <c r="E5" s="72"/>
      <c r="F5" s="72" t="s">
        <v>851</v>
      </c>
      <c r="G5" s="72"/>
      <c r="H5" s="72" t="s">
        <v>851</v>
      </c>
      <c r="I5" s="72"/>
      <c r="J5" s="72" t="s">
        <v>851</v>
      </c>
      <c r="K5" s="72"/>
      <c r="L5" s="72" t="s">
        <v>851</v>
      </c>
      <c r="M5" s="72"/>
      <c r="N5" s="72" t="s">
        <v>851</v>
      </c>
      <c r="O5" s="72"/>
      <c r="P5" s="13"/>
      <c r="Q5" s="72"/>
      <c r="R5" s="231"/>
      <c r="S5" s="69"/>
      <c r="T5" s="13"/>
    </row>
    <row r="6" spans="2:20" s="37" customFormat="1" ht="12.75">
      <c r="B6" s="2"/>
      <c r="C6" s="2"/>
      <c r="D6" s="44" t="s">
        <v>852</v>
      </c>
      <c r="E6" s="72"/>
      <c r="F6" s="44">
        <f>'Data Input Sheets'!F41</f>
        <v>2005</v>
      </c>
      <c r="G6" s="72"/>
      <c r="H6" s="44">
        <f>F6+1</f>
        <v>2006</v>
      </c>
      <c r="I6" s="72"/>
      <c r="J6" s="44">
        <f>H6+1</f>
        <v>2007</v>
      </c>
      <c r="K6" s="72"/>
      <c r="L6" s="44">
        <f>J6+1</f>
        <v>2008</v>
      </c>
      <c r="M6" s="72"/>
      <c r="N6" s="44">
        <f>L6+1</f>
        <v>2009</v>
      </c>
      <c r="O6" s="72"/>
      <c r="P6" s="44" t="s">
        <v>853</v>
      </c>
      <c r="Q6" s="43"/>
      <c r="R6" s="43"/>
      <c r="S6" s="13"/>
      <c r="T6" s="13"/>
    </row>
    <row r="7" spans="2:15" ht="12.75">
      <c r="B7" s="2"/>
      <c r="C7" s="2"/>
      <c r="G7" s="72"/>
      <c r="I7" s="72"/>
      <c r="K7" s="72"/>
      <c r="M7" s="72"/>
      <c r="O7" s="72"/>
    </row>
    <row r="8" spans="1:15" ht="12.75">
      <c r="A8" s="37" t="s">
        <v>864</v>
      </c>
      <c r="B8" s="2"/>
      <c r="C8" s="2"/>
      <c r="G8" s="72"/>
      <c r="I8" s="72"/>
      <c r="K8" s="72"/>
      <c r="M8" s="72"/>
      <c r="O8" s="72"/>
    </row>
    <row r="9" spans="1:16" ht="13.5">
      <c r="A9" s="95" t="s">
        <v>1026</v>
      </c>
      <c r="B9" s="2"/>
      <c r="C9" s="2"/>
      <c r="D9" s="87" t="s">
        <v>854</v>
      </c>
      <c r="F9" s="86">
        <f>'Schedule A'!D10</f>
        <v>0</v>
      </c>
      <c r="G9" s="72"/>
      <c r="H9" s="86">
        <f>'Schedule A'!F12</f>
        <v>0</v>
      </c>
      <c r="I9" s="72"/>
      <c r="J9" s="86">
        <f>'Schedule A'!H12</f>
        <v>0</v>
      </c>
      <c r="K9" s="72"/>
      <c r="L9" s="86">
        <f>'Schedule A'!J12</f>
        <v>0</v>
      </c>
      <c r="M9" s="72"/>
      <c r="N9" s="86">
        <f>'Schedule A'!L12</f>
        <v>0</v>
      </c>
      <c r="O9" s="72"/>
      <c r="P9" s="86">
        <f>N9+L9+J9+H9+F9</f>
        <v>0</v>
      </c>
    </row>
    <row r="10" spans="1:16" ht="13.5">
      <c r="A10" s="95" t="s">
        <v>986</v>
      </c>
      <c r="B10" s="2"/>
      <c r="C10" s="2"/>
      <c r="D10" s="87" t="s">
        <v>854</v>
      </c>
      <c r="F10" s="283">
        <f>'Schedule A'!D13</f>
        <v>0</v>
      </c>
      <c r="G10" s="72"/>
      <c r="H10" s="283">
        <f>F10</f>
        <v>0</v>
      </c>
      <c r="I10" s="72"/>
      <c r="J10" s="283">
        <f>H10</f>
        <v>0</v>
      </c>
      <c r="K10" s="72"/>
      <c r="L10" s="283">
        <f>J10</f>
        <v>0</v>
      </c>
      <c r="M10" s="72"/>
      <c r="N10" s="283">
        <f>L10</f>
        <v>0</v>
      </c>
      <c r="O10" s="72"/>
      <c r="P10" s="283">
        <f>IF(P9&lt;=0,"",P12/P9)</f>
      </c>
    </row>
    <row r="11" spans="1:16" ht="8.25" customHeight="1">
      <c r="A11" s="95"/>
      <c r="B11" s="2"/>
      <c r="C11" s="2"/>
      <c r="D11" s="87"/>
      <c r="F11" s="282"/>
      <c r="G11" s="72"/>
      <c r="H11" s="282"/>
      <c r="I11" s="72"/>
      <c r="J11" s="282"/>
      <c r="K11" s="72"/>
      <c r="L11" s="282"/>
      <c r="M11" s="72"/>
      <c r="N11" s="282"/>
      <c r="O11" s="72"/>
      <c r="P11" s="89"/>
    </row>
    <row r="12" spans="1:16" ht="13.5">
      <c r="A12" s="116" t="s">
        <v>415</v>
      </c>
      <c r="B12" s="2"/>
      <c r="C12" s="2"/>
      <c r="D12" s="87" t="s">
        <v>854</v>
      </c>
      <c r="F12" s="89">
        <f>ROUND(F9*F10,0)</f>
        <v>0</v>
      </c>
      <c r="G12" s="72"/>
      <c r="H12" s="89">
        <f>ROUND(H9*H10,0)</f>
        <v>0</v>
      </c>
      <c r="I12" s="72"/>
      <c r="J12" s="89">
        <f>ROUND(J9*J10,0)</f>
        <v>0</v>
      </c>
      <c r="K12" s="72"/>
      <c r="L12" s="89">
        <f>ROUND(L9*L10,0)</f>
        <v>0</v>
      </c>
      <c r="M12" s="72"/>
      <c r="N12" s="89">
        <f>ROUND(N9*N10,0)</f>
        <v>0</v>
      </c>
      <c r="O12" s="72"/>
      <c r="P12" s="89">
        <f>N12+L12+J12+H12+F12</f>
        <v>0</v>
      </c>
    </row>
    <row r="13" spans="1:16" ht="13.5">
      <c r="A13" s="214" t="s">
        <v>653</v>
      </c>
      <c r="B13" s="2"/>
      <c r="C13" s="2"/>
      <c r="D13" s="87" t="s">
        <v>854</v>
      </c>
      <c r="F13" s="89">
        <f>'Schedule A'!D15</f>
        <v>0</v>
      </c>
      <c r="G13" s="72"/>
      <c r="H13" s="89">
        <f>'Schedule A'!F15</f>
        <v>0</v>
      </c>
      <c r="I13" s="72"/>
      <c r="J13" s="89">
        <f>'Schedule A'!H15</f>
        <v>0</v>
      </c>
      <c r="K13" s="72"/>
      <c r="L13" s="89">
        <f>'Schedule A'!J15</f>
        <v>0</v>
      </c>
      <c r="M13" s="72"/>
      <c r="N13" s="89">
        <f>'Schedule A'!L15</f>
        <v>0</v>
      </c>
      <c r="O13" s="72"/>
      <c r="P13" s="89">
        <f>N13+L13+J13+H13+F13</f>
        <v>0</v>
      </c>
    </row>
    <row r="14" spans="1:16" ht="13.5">
      <c r="A14" s="116" t="s">
        <v>800</v>
      </c>
      <c r="B14" s="2"/>
      <c r="C14" s="2"/>
      <c r="D14" s="87" t="s">
        <v>854</v>
      </c>
      <c r="F14" s="89">
        <f>'Schedule A'!D16</f>
        <v>0</v>
      </c>
      <c r="G14" s="72"/>
      <c r="H14" s="89">
        <f>'Schedule A'!F16</f>
        <v>0</v>
      </c>
      <c r="I14" s="72"/>
      <c r="J14" s="89">
        <f>'Schedule A'!H16</f>
        <v>0</v>
      </c>
      <c r="K14" s="72"/>
      <c r="L14" s="89">
        <f>'Schedule A'!J16</f>
        <v>0</v>
      </c>
      <c r="M14" s="72"/>
      <c r="N14" s="89">
        <f>'Schedule A'!L16</f>
        <v>0</v>
      </c>
      <c r="O14" s="72"/>
      <c r="P14" s="89">
        <f>N14+L14+J14+H14+F14</f>
        <v>0</v>
      </c>
    </row>
    <row r="15" spans="1:16" ht="13.5">
      <c r="A15" s="116" t="s">
        <v>801</v>
      </c>
      <c r="B15" s="2"/>
      <c r="C15" s="2"/>
      <c r="D15" s="87" t="s">
        <v>854</v>
      </c>
      <c r="F15" s="89">
        <f>'Schedule A'!D17</f>
        <v>0</v>
      </c>
      <c r="G15" s="72"/>
      <c r="H15" s="89">
        <f>'Schedule A'!F17</f>
        <v>0</v>
      </c>
      <c r="I15" s="72"/>
      <c r="J15" s="89">
        <f>'Schedule A'!H17</f>
        <v>0</v>
      </c>
      <c r="K15" s="72"/>
      <c r="L15" s="89">
        <f>'Schedule A'!J17</f>
        <v>0</v>
      </c>
      <c r="M15" s="72"/>
      <c r="N15" s="89">
        <f>'Schedule A'!L17</f>
        <v>0</v>
      </c>
      <c r="O15" s="72"/>
      <c r="P15" s="89">
        <f>N15+L15+J15+H15+F15</f>
        <v>0</v>
      </c>
    </row>
    <row r="16" spans="1:20" s="353" customFormat="1" ht="23.25" customHeight="1" thickBot="1">
      <c r="A16" s="352" t="s">
        <v>867</v>
      </c>
      <c r="B16" s="70"/>
      <c r="C16" s="70"/>
      <c r="D16" s="87"/>
      <c r="F16" s="75">
        <f>SUM(F12:F15)</f>
        <v>0</v>
      </c>
      <c r="G16" s="72"/>
      <c r="H16" s="75">
        <f>SUM(H12:H15)</f>
        <v>0</v>
      </c>
      <c r="I16" s="72"/>
      <c r="J16" s="75">
        <f>SUM(J12:J15)</f>
        <v>0</v>
      </c>
      <c r="K16" s="72"/>
      <c r="L16" s="75">
        <f>SUM(L12:L15)</f>
        <v>0</v>
      </c>
      <c r="M16" s="72"/>
      <c r="N16" s="75">
        <f>SUM(N12:N15)</f>
        <v>0</v>
      </c>
      <c r="O16" s="72"/>
      <c r="P16" s="75">
        <f>SUM(P12:P15)</f>
        <v>0</v>
      </c>
      <c r="Q16" s="37"/>
      <c r="S16" s="354"/>
      <c r="T16" s="37"/>
    </row>
    <row r="17" spans="2:16" ht="14.25" thickTop="1">
      <c r="B17" s="2"/>
      <c r="C17" s="2"/>
      <c r="D17" s="77"/>
      <c r="F17" s="88"/>
      <c r="G17" s="72"/>
      <c r="H17" s="88"/>
      <c r="I17" s="72"/>
      <c r="J17" s="88"/>
      <c r="K17" s="72"/>
      <c r="L17" s="88"/>
      <c r="M17" s="72"/>
      <c r="N17" s="88"/>
      <c r="O17" s="72"/>
      <c r="P17" s="88"/>
    </row>
    <row r="18" spans="1:16" ht="13.5">
      <c r="A18" s="37" t="s">
        <v>865</v>
      </c>
      <c r="B18" s="2"/>
      <c r="C18" s="2"/>
      <c r="D18" s="77"/>
      <c r="F18" s="88"/>
      <c r="G18" s="72"/>
      <c r="H18" s="88"/>
      <c r="I18" s="72"/>
      <c r="J18" s="88"/>
      <c r="K18" s="72"/>
      <c r="L18" s="88"/>
      <c r="M18" s="72"/>
      <c r="N18" s="88"/>
      <c r="O18" s="72"/>
      <c r="P18" s="88"/>
    </row>
    <row r="19" spans="1:16" ht="13.5">
      <c r="A19" s="95" t="s">
        <v>874</v>
      </c>
      <c r="B19" s="2"/>
      <c r="C19" s="2"/>
      <c r="D19" s="77"/>
      <c r="F19" s="88"/>
      <c r="G19" s="72"/>
      <c r="H19" s="88"/>
      <c r="I19" s="72"/>
      <c r="J19" s="88"/>
      <c r="K19" s="72"/>
      <c r="L19" s="88"/>
      <c r="M19" s="72"/>
      <c r="N19" s="88"/>
      <c r="O19" s="72"/>
      <c r="P19" s="88"/>
    </row>
    <row r="20" spans="1:16" ht="13.5">
      <c r="A20" s="226" t="str">
        <f>'Data Input Sheets'!D244</f>
        <v>Personnel Salaries and Benefits/Direct Labor</v>
      </c>
      <c r="B20" s="2"/>
      <c r="C20" s="2"/>
      <c r="D20" s="77" t="s">
        <v>875</v>
      </c>
      <c r="F20" s="86">
        <f>'Schedule B'!D53</f>
        <v>0</v>
      </c>
      <c r="G20" s="86">
        <f>'Schedule B'!E53</f>
        <v>0</v>
      </c>
      <c r="H20" s="86">
        <f>'Schedule B'!F53</f>
        <v>0</v>
      </c>
      <c r="I20" s="86">
        <f>'Schedule B'!G53</f>
        <v>0</v>
      </c>
      <c r="J20" s="86">
        <f>'Schedule B'!H53</f>
        <v>0</v>
      </c>
      <c r="K20" s="86">
        <f>'Schedule B'!I53</f>
        <v>0</v>
      </c>
      <c r="L20" s="86">
        <f>'Schedule B'!J53</f>
        <v>0</v>
      </c>
      <c r="M20" s="86">
        <f>'Schedule B'!K53</f>
        <v>0</v>
      </c>
      <c r="N20" s="86">
        <f>'Schedule B'!L53</f>
        <v>0</v>
      </c>
      <c r="O20" s="72"/>
      <c r="P20" s="86">
        <f>N20+L20+J20+H20+F20</f>
        <v>0</v>
      </c>
    </row>
    <row r="21" spans="1:16" ht="13.5">
      <c r="A21" s="226" t="str">
        <f>'Data Input Sheets'!C555</f>
        <v>Vehicles and Fleet Maintenance Costs</v>
      </c>
      <c r="B21" s="2"/>
      <c r="C21" s="2"/>
      <c r="D21" s="77" t="s">
        <v>876</v>
      </c>
      <c r="F21" s="89">
        <f>'Schedule C'!D17</f>
        <v>0</v>
      </c>
      <c r="G21" s="72"/>
      <c r="H21" s="89">
        <f>'Schedule C'!F17</f>
        <v>0</v>
      </c>
      <c r="I21" s="72"/>
      <c r="J21" s="89">
        <f>'Schedule C'!H17</f>
        <v>0</v>
      </c>
      <c r="K21" s="72"/>
      <c r="L21" s="89">
        <f>'Schedule C'!J17</f>
        <v>0</v>
      </c>
      <c r="M21" s="72"/>
      <c r="N21" s="89">
        <f>'Schedule C'!L17</f>
        <v>0</v>
      </c>
      <c r="O21" s="72"/>
      <c r="P21" s="89">
        <f>N21+L21+J21+H21+F21</f>
        <v>0</v>
      </c>
    </row>
    <row r="22" spans="1:16" ht="13.5">
      <c r="A22" s="116" t="str">
        <f>'Data Input Sheets'!C611</f>
        <v>Medical Supplies and Medical Equipment Costs</v>
      </c>
      <c r="B22" s="2"/>
      <c r="C22" s="2"/>
      <c r="D22" s="77" t="s">
        <v>877</v>
      </c>
      <c r="F22" s="89">
        <f>'Schedule D'!D14</f>
        <v>0</v>
      </c>
      <c r="G22" s="72"/>
      <c r="H22" s="89">
        <f>'Schedule D'!F14</f>
        <v>0</v>
      </c>
      <c r="I22" s="72"/>
      <c r="J22" s="89">
        <f>'Schedule D'!H14</f>
        <v>0</v>
      </c>
      <c r="K22" s="72"/>
      <c r="L22" s="89">
        <f>'Schedule D'!J14</f>
        <v>0</v>
      </c>
      <c r="M22" s="72"/>
      <c r="N22" s="89">
        <f>'Schedule D'!L14</f>
        <v>0</v>
      </c>
      <c r="O22" s="72"/>
      <c r="P22" s="89">
        <f>N22+L22+J22+H22+F22</f>
        <v>0</v>
      </c>
    </row>
    <row r="23" spans="1:16" ht="13.5">
      <c r="A23" s="226" t="str">
        <f>'Data Input Sheets'!C648</f>
        <v>Medical Communications Center Equipment Costs</v>
      </c>
      <c r="B23" s="2"/>
      <c r="C23" s="2"/>
      <c r="D23" s="77" t="s">
        <v>878</v>
      </c>
      <c r="F23" s="89">
        <f>'Schedule E'!D12</f>
        <v>0</v>
      </c>
      <c r="G23" s="72"/>
      <c r="H23" s="89">
        <f>'Schedule E'!F12</f>
        <v>0</v>
      </c>
      <c r="I23" s="72"/>
      <c r="J23" s="89">
        <f>'Schedule E'!H12</f>
        <v>0</v>
      </c>
      <c r="K23" s="72"/>
      <c r="L23" s="89">
        <f>'Schedule E'!J12</f>
        <v>0</v>
      </c>
      <c r="M23" s="72"/>
      <c r="N23" s="89">
        <f>'Schedule E'!L12</f>
        <v>0</v>
      </c>
      <c r="O23" s="72"/>
      <c r="P23" s="89">
        <f>N23+L23+J23+H23+F23</f>
        <v>0</v>
      </c>
    </row>
    <row r="24" spans="1:16" ht="13.5">
      <c r="A24" s="116" t="str">
        <f>'Schedule F'!B7</f>
        <v>Miscellaneous Direct Costs</v>
      </c>
      <c r="B24" s="2"/>
      <c r="C24" s="2"/>
      <c r="D24" s="77" t="s">
        <v>880</v>
      </c>
      <c r="F24" s="89">
        <f>'Schedule F'!D18</f>
        <v>0</v>
      </c>
      <c r="G24" s="72"/>
      <c r="H24" s="89">
        <f>'Schedule F'!F18</f>
        <v>0</v>
      </c>
      <c r="I24" s="72"/>
      <c r="J24" s="89">
        <f>'Schedule F'!H18</f>
        <v>0</v>
      </c>
      <c r="K24" s="72"/>
      <c r="L24" s="89">
        <f>'Schedule F'!J18</f>
        <v>0</v>
      </c>
      <c r="M24" s="72"/>
      <c r="N24" s="89">
        <f>'Schedule F'!L18</f>
        <v>0</v>
      </c>
      <c r="O24" s="72"/>
      <c r="P24" s="89">
        <f>N24+L24+J24+H24+F24</f>
        <v>0</v>
      </c>
    </row>
    <row r="25" spans="1:16" ht="13.5">
      <c r="A25" s="37"/>
      <c r="B25" s="2"/>
      <c r="C25" s="2"/>
      <c r="D25" s="77"/>
      <c r="E25" s="37"/>
      <c r="F25" s="89"/>
      <c r="G25" s="72"/>
      <c r="H25" s="89"/>
      <c r="I25" s="72"/>
      <c r="J25" s="89"/>
      <c r="K25" s="72"/>
      <c r="L25" s="89"/>
      <c r="M25" s="72"/>
      <c r="N25" s="89"/>
      <c r="O25" s="72"/>
      <c r="P25" s="89"/>
    </row>
    <row r="26" spans="1:16" s="37" customFormat="1" ht="21" customHeight="1">
      <c r="A26" s="355" t="s">
        <v>883</v>
      </c>
      <c r="B26" s="70"/>
      <c r="C26" s="70"/>
      <c r="D26" s="77"/>
      <c r="F26" s="356">
        <f>SUM(F20:F25)</f>
        <v>0</v>
      </c>
      <c r="G26" s="72"/>
      <c r="H26" s="356">
        <f>SUM(H20:H25)</f>
        <v>0</v>
      </c>
      <c r="I26" s="72"/>
      <c r="J26" s="356">
        <f>SUM(J20:J25)</f>
        <v>0</v>
      </c>
      <c r="K26" s="72"/>
      <c r="L26" s="356">
        <f>SUM(L20:L25)</f>
        <v>0</v>
      </c>
      <c r="M26" s="72"/>
      <c r="N26" s="356">
        <f>SUM(N20:N25)</f>
        <v>0</v>
      </c>
      <c r="O26" s="72"/>
      <c r="P26" s="356">
        <f>SUM(P20:P25)</f>
        <v>0</v>
      </c>
    </row>
    <row r="27" spans="1:20" s="37" customFormat="1" ht="21" customHeight="1">
      <c r="A27" s="95" t="s">
        <v>884</v>
      </c>
      <c r="B27" s="2"/>
      <c r="C27" s="2"/>
      <c r="D27" s="77"/>
      <c r="E27" s="13"/>
      <c r="F27" s="51"/>
      <c r="G27" s="72"/>
      <c r="H27" s="51"/>
      <c r="I27" s="72"/>
      <c r="J27" s="51"/>
      <c r="K27" s="72"/>
      <c r="L27" s="51"/>
      <c r="M27" s="72"/>
      <c r="N27" s="51"/>
      <c r="O27" s="72"/>
      <c r="P27" s="51"/>
      <c r="S27" s="13"/>
      <c r="T27" s="13"/>
    </row>
    <row r="28" spans="1:16" ht="13.5">
      <c r="A28" s="226" t="str">
        <f>'Data Input Sheets'!D697</f>
        <v>Personnel Salaries and Benefits/Indirect Labor</v>
      </c>
      <c r="B28" s="2"/>
      <c r="C28" s="2"/>
      <c r="D28" s="77" t="s">
        <v>881</v>
      </c>
      <c r="F28" s="86">
        <f>'Schedule G'!D37</f>
        <v>0</v>
      </c>
      <c r="G28" s="86">
        <f>'Schedule B'!E61</f>
        <v>0</v>
      </c>
      <c r="H28" s="86">
        <f>'Schedule G'!F37</f>
        <v>0</v>
      </c>
      <c r="I28" s="86">
        <f>'Schedule B'!G61</f>
        <v>0</v>
      </c>
      <c r="J28" s="86">
        <f>'Schedule G'!H37</f>
        <v>0</v>
      </c>
      <c r="K28" s="86">
        <f>'Schedule B'!I61</f>
        <v>0</v>
      </c>
      <c r="L28" s="86">
        <f>'Schedule G'!J37</f>
        <v>0</v>
      </c>
      <c r="M28" s="86">
        <f>'Schedule B'!K61</f>
        <v>0</v>
      </c>
      <c r="N28" s="86">
        <f>'Schedule G'!L37</f>
        <v>0</v>
      </c>
      <c r="O28" s="72"/>
      <c r="P28" s="86">
        <f>N28+L28+J28+H28+F28</f>
        <v>0</v>
      </c>
    </row>
    <row r="29" spans="1:16" ht="13.5">
      <c r="A29" s="116" t="str">
        <f>'Data Input Sheets'!C873</f>
        <v>Building and Facility Costs</v>
      </c>
      <c r="B29" s="2"/>
      <c r="C29" s="2"/>
      <c r="D29" s="77" t="s">
        <v>882</v>
      </c>
      <c r="F29" s="89">
        <f>'Schedule H'!C22</f>
        <v>0</v>
      </c>
      <c r="G29" s="72"/>
      <c r="H29" s="89">
        <f>'Schedule H'!E22</f>
        <v>0</v>
      </c>
      <c r="I29" s="72"/>
      <c r="J29" s="89">
        <f>'Schedule H'!G22</f>
        <v>0</v>
      </c>
      <c r="K29" s="72"/>
      <c r="L29" s="89">
        <f>'Schedule H'!I22</f>
        <v>0</v>
      </c>
      <c r="M29" s="72"/>
      <c r="N29" s="89">
        <f>'Schedule H'!K22</f>
        <v>0</v>
      </c>
      <c r="O29" s="72"/>
      <c r="P29" s="89">
        <f>N29+L29+J29+H29+F29</f>
        <v>0</v>
      </c>
    </row>
    <row r="30" spans="1:16" ht="13.5">
      <c r="A30" s="116" t="str">
        <f>'Data Input Sheets'!C930</f>
        <v>Administrative and Other Operating Costs</v>
      </c>
      <c r="B30" s="2"/>
      <c r="C30" s="2"/>
      <c r="D30" s="77" t="s">
        <v>886</v>
      </c>
      <c r="F30" s="89">
        <f>'Schedule I'!D38</f>
        <v>0</v>
      </c>
      <c r="G30" s="72"/>
      <c r="H30" s="89">
        <f>'Schedule I'!F38</f>
        <v>0</v>
      </c>
      <c r="I30" s="72"/>
      <c r="J30" s="89">
        <f>'Schedule I'!H38</f>
        <v>0</v>
      </c>
      <c r="K30" s="72"/>
      <c r="L30" s="89">
        <f>'Schedule I'!J38</f>
        <v>0</v>
      </c>
      <c r="M30" s="72"/>
      <c r="N30" s="89">
        <f>'Schedule I'!L38</f>
        <v>0</v>
      </c>
      <c r="O30" s="72"/>
      <c r="P30" s="89">
        <f>N30+L30+J30+H30+F30</f>
        <v>0</v>
      </c>
    </row>
    <row r="31" spans="1:20" s="37" customFormat="1" ht="13.5">
      <c r="A31" s="116" t="str">
        <f>'Data Input Sheets'!C1122</f>
        <v>Shared Indirect Costs</v>
      </c>
      <c r="B31" s="2"/>
      <c r="C31" s="2"/>
      <c r="D31" s="77" t="s">
        <v>888</v>
      </c>
      <c r="F31" s="89">
        <f>'Schedule J'!D14</f>
        <v>0</v>
      </c>
      <c r="G31" s="72"/>
      <c r="H31" s="89">
        <f>'Schedule J'!F14</f>
        <v>0</v>
      </c>
      <c r="I31" s="72"/>
      <c r="J31" s="89">
        <f>'Schedule J'!H14</f>
        <v>0</v>
      </c>
      <c r="K31" s="72"/>
      <c r="L31" s="89">
        <f>'Schedule J'!J14</f>
        <v>0</v>
      </c>
      <c r="M31" s="72"/>
      <c r="N31" s="89">
        <f>'Schedule J'!L14</f>
        <v>0</v>
      </c>
      <c r="O31" s="72"/>
      <c r="P31" s="89">
        <f>N31+L31+J31+H31+F31</f>
        <v>0</v>
      </c>
      <c r="S31" s="13"/>
      <c r="T31" s="13"/>
    </row>
    <row r="32" spans="1:16" ht="13.5">
      <c r="A32" s="2"/>
      <c r="B32" s="2"/>
      <c r="C32" s="2"/>
      <c r="D32" s="77"/>
      <c r="F32" s="89"/>
      <c r="G32" s="72"/>
      <c r="H32" s="89"/>
      <c r="I32" s="72"/>
      <c r="J32" s="89"/>
      <c r="K32" s="72"/>
      <c r="L32" s="89"/>
      <c r="M32" s="72"/>
      <c r="N32" s="89"/>
      <c r="O32" s="72"/>
      <c r="P32" s="89"/>
    </row>
    <row r="33" spans="1:16" s="37" customFormat="1" ht="23.25" customHeight="1">
      <c r="A33" s="355" t="s">
        <v>885</v>
      </c>
      <c r="B33" s="70"/>
      <c r="C33" s="70"/>
      <c r="D33" s="77"/>
      <c r="F33" s="356">
        <f>SUM(F28:F32)</f>
        <v>0</v>
      </c>
      <c r="G33" s="72"/>
      <c r="H33" s="356">
        <f>SUM(H28:H32)</f>
        <v>0</v>
      </c>
      <c r="I33" s="72"/>
      <c r="J33" s="356">
        <f>SUM(J28:J32)</f>
        <v>0</v>
      </c>
      <c r="K33" s="72"/>
      <c r="L33" s="356">
        <f>SUM(L28:L32)</f>
        <v>0</v>
      </c>
      <c r="M33" s="72"/>
      <c r="N33" s="356">
        <f>SUM(N28:N32)</f>
        <v>0</v>
      </c>
      <c r="O33" s="72"/>
      <c r="P33" s="356">
        <f>SUM(P28:P32)</f>
        <v>0</v>
      </c>
    </row>
    <row r="34" spans="1:20" ht="8.25" customHeight="1">
      <c r="A34" s="2"/>
      <c r="B34" s="2"/>
      <c r="C34" s="2"/>
      <c r="D34" s="77"/>
      <c r="F34" s="211"/>
      <c r="G34" s="72"/>
      <c r="H34" s="211"/>
      <c r="I34" s="72"/>
      <c r="J34" s="211"/>
      <c r="K34" s="72"/>
      <c r="L34" s="211"/>
      <c r="M34" s="72"/>
      <c r="N34" s="211"/>
      <c r="O34" s="72"/>
      <c r="P34" s="211"/>
      <c r="S34" s="37"/>
      <c r="T34" s="37"/>
    </row>
    <row r="35" spans="1:16" s="37" customFormat="1" ht="21.75" customHeight="1">
      <c r="A35" s="357" t="s">
        <v>887</v>
      </c>
      <c r="B35" s="70"/>
      <c r="C35" s="70"/>
      <c r="D35" s="72"/>
      <c r="F35" s="358">
        <f>F33+F26</f>
        <v>0</v>
      </c>
      <c r="G35" s="43"/>
      <c r="H35" s="358">
        <f>H33+H26</f>
        <v>0</v>
      </c>
      <c r="I35" s="43"/>
      <c r="J35" s="358">
        <f>J33+J26</f>
        <v>0</v>
      </c>
      <c r="K35" s="43"/>
      <c r="L35" s="358">
        <f>L33+L26</f>
        <v>0</v>
      </c>
      <c r="M35" s="43"/>
      <c r="N35" s="358">
        <f>N33+N26</f>
        <v>0</v>
      </c>
      <c r="O35" s="43"/>
      <c r="P35" s="358">
        <f>P33+P26</f>
        <v>0</v>
      </c>
    </row>
    <row r="36" spans="1:20" ht="21.75" customHeight="1">
      <c r="A36" s="2"/>
      <c r="B36" s="2"/>
      <c r="C36" s="2"/>
      <c r="D36" s="81"/>
      <c r="F36" s="84"/>
      <c r="G36" s="72"/>
      <c r="H36" s="84"/>
      <c r="I36" s="72"/>
      <c r="J36" s="84"/>
      <c r="K36" s="72"/>
      <c r="L36" s="84"/>
      <c r="M36" s="72"/>
      <c r="N36" s="84"/>
      <c r="O36" s="72"/>
      <c r="P36" s="84"/>
      <c r="S36" s="37"/>
      <c r="T36" s="37"/>
    </row>
    <row r="37" spans="1:20" ht="12.75">
      <c r="A37" s="95" t="s">
        <v>553</v>
      </c>
      <c r="B37" s="2"/>
      <c r="C37" s="2"/>
      <c r="D37" s="81"/>
      <c r="F37" s="86">
        <f>F16-F35</f>
        <v>0</v>
      </c>
      <c r="G37" s="72"/>
      <c r="H37" s="86">
        <f>H16-H35</f>
        <v>0</v>
      </c>
      <c r="I37" s="72"/>
      <c r="J37" s="86">
        <f>J16-J35</f>
        <v>0</v>
      </c>
      <c r="K37" s="72"/>
      <c r="L37" s="86">
        <f>L16-L35</f>
        <v>0</v>
      </c>
      <c r="M37" s="72"/>
      <c r="N37" s="86">
        <f>N16-N35</f>
        <v>0</v>
      </c>
      <c r="O37" s="72"/>
      <c r="P37" s="86">
        <f>P16-P35</f>
        <v>0</v>
      </c>
      <c r="S37" s="37"/>
      <c r="T37" s="37"/>
    </row>
    <row r="38" spans="1:15" ht="12.75">
      <c r="A38" s="95"/>
      <c r="B38" s="2"/>
      <c r="C38" s="2"/>
      <c r="G38" s="72"/>
      <c r="I38" s="72"/>
      <c r="K38" s="72"/>
      <c r="M38" s="72"/>
      <c r="O38" s="72"/>
    </row>
    <row r="39" spans="1:20" ht="12.75">
      <c r="A39" s="95" t="s">
        <v>554</v>
      </c>
      <c r="B39" s="38" t="s">
        <v>797</v>
      </c>
      <c r="C39" s="284">
        <f>GeneralIncTax2</f>
        <v>0</v>
      </c>
      <c r="D39" s="81"/>
      <c r="F39" s="97">
        <f>ROUND(F37*-'Data Input Sheets'!$F$115,0)</f>
        <v>0</v>
      </c>
      <c r="G39" s="72"/>
      <c r="H39" s="97">
        <f>ROUND(H37*-'Data Input Sheets'!$F$115,0)</f>
        <v>0</v>
      </c>
      <c r="I39" s="72"/>
      <c r="J39" s="97">
        <f>ROUND(J37*-'Data Input Sheets'!$F$115,0)</f>
        <v>0</v>
      </c>
      <c r="K39" s="72"/>
      <c r="L39" s="97">
        <f>ROUND(L37*-'Data Input Sheets'!$F$115,0)</f>
        <v>0</v>
      </c>
      <c r="M39" s="72"/>
      <c r="N39" s="97">
        <f>ROUND(N37*-'Data Input Sheets'!$F$115,0)</f>
        <v>0</v>
      </c>
      <c r="O39" s="72"/>
      <c r="P39" s="97">
        <f>SUM(F39:N39)</f>
        <v>0</v>
      </c>
      <c r="S39" s="37"/>
      <c r="T39" s="37"/>
    </row>
    <row r="40" spans="1:20" ht="12.75">
      <c r="A40" s="38"/>
      <c r="B40" s="2"/>
      <c r="C40" s="2"/>
      <c r="D40" s="81"/>
      <c r="F40" s="115"/>
      <c r="G40" s="72"/>
      <c r="H40" s="115"/>
      <c r="I40" s="72"/>
      <c r="J40" s="115"/>
      <c r="K40" s="72"/>
      <c r="L40" s="115"/>
      <c r="M40" s="72"/>
      <c r="N40" s="115"/>
      <c r="O40" s="72"/>
      <c r="P40" s="115"/>
      <c r="S40" s="37"/>
      <c r="T40" s="37"/>
    </row>
    <row r="41" spans="1:16" ht="18" customHeight="1" thickBot="1">
      <c r="A41" s="82" t="s">
        <v>798</v>
      </c>
      <c r="B41" s="2"/>
      <c r="C41" s="2"/>
      <c r="D41" s="77"/>
      <c r="F41" s="90">
        <f>SUM(F37:F39)</f>
        <v>0</v>
      </c>
      <c r="G41" s="72"/>
      <c r="H41" s="90">
        <f>SUM(H37:H39)</f>
        <v>0</v>
      </c>
      <c r="I41" s="72"/>
      <c r="J41" s="90">
        <f>SUM(J37:J39)</f>
        <v>0</v>
      </c>
      <c r="K41" s="72"/>
      <c r="L41" s="90">
        <f>SUM(L37:L39)</f>
        <v>0</v>
      </c>
      <c r="M41" s="72"/>
      <c r="N41" s="90">
        <f>SUM(N37:N39)</f>
        <v>0</v>
      </c>
      <c r="O41" s="72"/>
      <c r="P41" s="90">
        <f>SUM(P37:P39)</f>
        <v>0</v>
      </c>
    </row>
    <row r="42" spans="2:15" ht="13.5" thickTop="1">
      <c r="B42" s="2"/>
      <c r="C42" s="2"/>
      <c r="G42" s="72"/>
      <c r="I42" s="72"/>
      <c r="K42" s="72"/>
      <c r="M42" s="72"/>
      <c r="O42" s="72"/>
    </row>
  </sheetData>
  <sheetProtection/>
  <printOptions horizontalCentered="1"/>
  <pageMargins left="0.75" right="0.31" top="0.9" bottom="0.5" header="0.5" footer="0.17"/>
  <pageSetup fitToHeight="1" fitToWidth="1" horizontalDpi="300" verticalDpi="300" orientation="landscape" scale="81" r:id="rId1"/>
  <headerFooter alignWithMargins="0">
    <oddHeader>&amp;LSection 4&amp;R&amp;A</oddHeader>
    <oddFooter>&amp;C&amp;"Times New Roman,Regular"&amp;P&amp;RCopyright 2004.  American Ambulance Association.  All Rights Reserved.</oddFooter>
  </headerFooter>
</worksheet>
</file>

<file path=xl/worksheets/sheet9.xml><?xml version="1.0" encoding="utf-8"?>
<worksheet xmlns="http://schemas.openxmlformats.org/spreadsheetml/2006/main" xmlns:r="http://schemas.openxmlformats.org/officeDocument/2006/relationships">
  <sheetPr codeName="Sheet42">
    <pageSetUpPr fitToPage="1"/>
  </sheetPr>
  <dimension ref="A1:M19"/>
  <sheetViews>
    <sheetView showGridLines="0" zoomScalePageLayoutView="0" workbookViewId="0" topLeftCell="A1">
      <selection activeCell="Q32" sqref="Q32"/>
    </sheetView>
  </sheetViews>
  <sheetFormatPr defaultColWidth="9.140625" defaultRowHeight="13.5"/>
  <cols>
    <col min="1" max="1" width="2.28125" style="13" customWidth="1"/>
    <col min="2" max="2" width="38.7109375" style="13" customWidth="1"/>
    <col min="3" max="3" width="1.7109375" style="13" customWidth="1"/>
    <col min="4" max="4" width="13.7109375" style="13" customWidth="1"/>
    <col min="5" max="5" width="1.7109375" style="13" customWidth="1"/>
    <col min="6" max="6" width="13.7109375" style="13" customWidth="1"/>
    <col min="7" max="7" width="1.7109375" style="13" customWidth="1"/>
    <col min="8" max="8" width="13.7109375" style="13" customWidth="1"/>
    <col min="9" max="9" width="1.7109375" style="13" customWidth="1"/>
    <col min="10" max="10" width="13.7109375" style="13" customWidth="1"/>
    <col min="11" max="11" width="1.7109375" style="13" customWidth="1"/>
    <col min="12" max="12" width="13.7109375" style="13" customWidth="1"/>
    <col min="13" max="13" width="2.7109375" style="13" customWidth="1"/>
    <col min="14" max="16384" width="9.140625" style="13" customWidth="1"/>
  </cols>
  <sheetData>
    <row r="1" spans="1:13" ht="15.75">
      <c r="A1" s="34" t="str">
        <f>'Data Input Sheets'!D126</f>
        <v>Type Heading Here: Example (Anytown, USA)</v>
      </c>
      <c r="B1" s="2"/>
      <c r="C1" s="2"/>
      <c r="D1" s="2"/>
      <c r="E1" s="2"/>
      <c r="F1" s="2"/>
      <c r="G1" s="2"/>
      <c r="H1" s="2"/>
      <c r="I1" s="2"/>
      <c r="J1" s="2"/>
      <c r="K1" s="2"/>
      <c r="L1" s="2"/>
      <c r="M1" s="2"/>
    </row>
    <row r="2" spans="1:13" ht="15.75">
      <c r="A2" s="34" t="s">
        <v>648</v>
      </c>
      <c r="B2" s="2"/>
      <c r="C2" s="2"/>
      <c r="D2" s="2"/>
      <c r="E2" s="2"/>
      <c r="F2" s="2"/>
      <c r="G2" s="2"/>
      <c r="H2" s="2"/>
      <c r="I2" s="2"/>
      <c r="J2" s="2"/>
      <c r="K2" s="2"/>
      <c r="L2" s="2"/>
      <c r="M2" s="2"/>
    </row>
    <row r="3" spans="1:13" ht="15.75">
      <c r="A3" s="34"/>
      <c r="B3" s="2"/>
      <c r="C3" s="2"/>
      <c r="D3" s="2"/>
      <c r="E3" s="2"/>
      <c r="F3" s="2"/>
      <c r="G3" s="2"/>
      <c r="H3" s="2"/>
      <c r="I3" s="2"/>
      <c r="J3" s="2"/>
      <c r="K3" s="2"/>
      <c r="L3" s="2"/>
      <c r="M3" s="2"/>
    </row>
    <row r="4" spans="1:13" ht="15.75">
      <c r="A4" s="34"/>
      <c r="B4" s="2"/>
      <c r="C4" s="2"/>
      <c r="D4" s="2"/>
      <c r="E4" s="2"/>
      <c r="F4" s="2"/>
      <c r="G4" s="2"/>
      <c r="H4" s="2"/>
      <c r="I4" s="2"/>
      <c r="J4" s="2"/>
      <c r="K4" s="2"/>
      <c r="L4" s="2"/>
      <c r="M4" s="2"/>
    </row>
    <row r="5" spans="1:13" s="37" customFormat="1" ht="7.5" customHeight="1">
      <c r="A5" s="70"/>
      <c r="B5" s="2"/>
      <c r="C5" s="2"/>
      <c r="D5" s="72"/>
      <c r="E5" s="2"/>
      <c r="F5" s="72"/>
      <c r="G5" s="2"/>
      <c r="H5" s="72"/>
      <c r="I5" s="2"/>
      <c r="J5" s="72"/>
      <c r="K5" s="2"/>
      <c r="L5" s="72"/>
      <c r="M5" s="72"/>
    </row>
    <row r="6" spans="2:13" s="37" customFormat="1" ht="17.25" customHeight="1">
      <c r="B6" s="44" t="s">
        <v>844</v>
      </c>
      <c r="C6" s="13"/>
      <c r="D6" s="44">
        <f>'Data Input Sheets'!F41</f>
        <v>2005</v>
      </c>
      <c r="E6" s="13"/>
      <c r="F6" s="44">
        <f>D6+1</f>
        <v>2006</v>
      </c>
      <c r="G6" s="13"/>
      <c r="H6" s="44">
        <f>F6+1</f>
        <v>2007</v>
      </c>
      <c r="I6" s="13"/>
      <c r="J6" s="44">
        <f>H6+1</f>
        <v>2008</v>
      </c>
      <c r="K6" s="13"/>
      <c r="L6" s="44">
        <f>J6+1</f>
        <v>2009</v>
      </c>
      <c r="M6" s="72"/>
    </row>
    <row r="7" ht="6" customHeight="1"/>
    <row r="8" spans="1:12" ht="20.25" customHeight="1">
      <c r="A8" s="233"/>
      <c r="B8" s="38" t="s">
        <v>340</v>
      </c>
      <c r="D8" s="71">
        <f>IF('Data Input Sheets'!F68&gt;0,'Data Input Sheets'!F68,'Data Input Sheets'!F57)</f>
        <v>0</v>
      </c>
      <c r="E8" s="71"/>
      <c r="F8" s="71">
        <f>IF('Data Input Sheets'!H68&gt;0,'Data Input Sheets'!H68,'Data Input Sheets'!H57)</f>
        <v>0</v>
      </c>
      <c r="G8" s="71"/>
      <c r="H8" s="71">
        <f>IF('Data Input Sheets'!J68&gt;0,'Data Input Sheets'!J68,'Data Input Sheets'!J57)</f>
        <v>0</v>
      </c>
      <c r="I8" s="71"/>
      <c r="J8" s="71">
        <f>IF('Data Input Sheets'!L68&gt;0,'Data Input Sheets'!L68,'Data Input Sheets'!L57)</f>
        <v>0</v>
      </c>
      <c r="K8" s="71"/>
      <c r="L8" s="71">
        <f>IF('Data Input Sheets'!N68&gt;0,'Data Input Sheets'!N68,'Data Input Sheets'!N57)</f>
        <v>0</v>
      </c>
    </row>
    <row r="9" spans="1:12" ht="20.25" customHeight="1">
      <c r="A9" s="38"/>
      <c r="B9" s="38" t="s">
        <v>973</v>
      </c>
      <c r="D9" s="209">
        <f>Revenue1</f>
        <v>0</v>
      </c>
      <c r="F9" s="209">
        <f>Revenue1</f>
        <v>0</v>
      </c>
      <c r="H9" s="209">
        <f>Revenue1</f>
        <v>0</v>
      </c>
      <c r="J9" s="209">
        <f>Revenue1</f>
        <v>0</v>
      </c>
      <c r="L9" s="209">
        <f>Revenue1</f>
        <v>0</v>
      </c>
    </row>
    <row r="10" spans="1:12" ht="20.25" customHeight="1">
      <c r="A10" s="38"/>
      <c r="B10" s="38" t="s">
        <v>647</v>
      </c>
      <c r="D10" s="86">
        <f>ROUND(D8*D9,0)</f>
        <v>0</v>
      </c>
      <c r="F10" s="86">
        <f>ROUND(F8*F9,0)</f>
        <v>0</v>
      </c>
      <c r="H10" s="86">
        <f>ROUND(H8*H9,0)</f>
        <v>0</v>
      </c>
      <c r="J10" s="86">
        <f>ROUND(J8*J9,0)</f>
        <v>0</v>
      </c>
      <c r="L10" s="86">
        <f>ROUND(L8*L9,0)</f>
        <v>0</v>
      </c>
    </row>
    <row r="11" spans="1:12" ht="20.25" customHeight="1">
      <c r="A11" s="38"/>
      <c r="B11" s="38" t="s">
        <v>475</v>
      </c>
      <c r="D11" s="209">
        <v>0</v>
      </c>
      <c r="F11" s="209">
        <f>ROUND(F10*('Data Input Sheets'!$F$96),0)</f>
        <v>0</v>
      </c>
      <c r="H11" s="209">
        <f>ROUND(H10*('Data Input Sheets'!$F$96),0)</f>
        <v>0</v>
      </c>
      <c r="J11" s="209">
        <f>ROUND(J10*('Data Input Sheets'!$F$96),0)</f>
        <v>0</v>
      </c>
      <c r="L11" s="209">
        <f>ROUND(L10*('Data Input Sheets'!$F$96),0)</f>
        <v>0</v>
      </c>
    </row>
    <row r="12" spans="1:12" ht="20.25" customHeight="1">
      <c r="A12" s="38"/>
      <c r="B12" s="38" t="s">
        <v>233</v>
      </c>
      <c r="D12" s="86">
        <f>SUM(D10:D11)</f>
        <v>0</v>
      </c>
      <c r="F12" s="86">
        <f>SUM(F10:F11)</f>
        <v>0</v>
      </c>
      <c r="H12" s="86">
        <f>SUM(H10:H11)</f>
        <v>0</v>
      </c>
      <c r="J12" s="86">
        <f>SUM(J10:J11)</f>
        <v>0</v>
      </c>
      <c r="L12" s="86">
        <f>SUM(L10:L11)</f>
        <v>0</v>
      </c>
    </row>
    <row r="13" spans="1:12" ht="20.25" customHeight="1">
      <c r="A13" s="38"/>
      <c r="B13" s="38" t="s">
        <v>986</v>
      </c>
      <c r="D13" s="281">
        <f>'Schedule A-1'!P19</f>
        <v>0</v>
      </c>
      <c r="F13" s="316">
        <f>$D$13</f>
        <v>0</v>
      </c>
      <c r="H13" s="316">
        <f>$D$13</f>
        <v>0</v>
      </c>
      <c r="J13" s="316">
        <f>$D$13</f>
        <v>0</v>
      </c>
      <c r="L13" s="316">
        <f>$D$13</f>
        <v>0</v>
      </c>
    </row>
    <row r="14" spans="1:12" ht="20.25" customHeight="1">
      <c r="A14" s="38"/>
      <c r="B14" s="38" t="s">
        <v>1027</v>
      </c>
      <c r="D14" s="86">
        <f>ROUND(D10*D13,0)</f>
        <v>0</v>
      </c>
      <c r="F14" s="86">
        <f>ROUND(F12*F13,0)</f>
        <v>0</v>
      </c>
      <c r="H14" s="86">
        <f>ROUND(H12*H13,0)</f>
        <v>0</v>
      </c>
      <c r="J14" s="86">
        <f>ROUND(J12*J13,0)</f>
        <v>0</v>
      </c>
      <c r="L14" s="86">
        <f>ROUND(L12*L13,0)</f>
        <v>0</v>
      </c>
    </row>
    <row r="15" spans="1:12" ht="20.25" customHeight="1">
      <c r="A15" s="38"/>
      <c r="B15" s="98" t="s">
        <v>653</v>
      </c>
      <c r="D15" s="71">
        <f>-'Data Input Sheets'!F$183</f>
        <v>0</v>
      </c>
      <c r="F15" s="71">
        <f>-'Data Input Sheets'!H$183</f>
        <v>0</v>
      </c>
      <c r="H15" s="71">
        <f>-'Data Input Sheets'!J$183</f>
        <v>0</v>
      </c>
      <c r="J15" s="71">
        <f>-'Data Input Sheets'!L$183</f>
        <v>0</v>
      </c>
      <c r="L15" s="71">
        <f>-'Data Input Sheets'!N$183</f>
        <v>0</v>
      </c>
    </row>
    <row r="16" spans="1:12" ht="20.25" customHeight="1">
      <c r="A16" s="38"/>
      <c r="B16" s="38" t="s">
        <v>800</v>
      </c>
      <c r="D16" s="71">
        <f>'Data Input Sheets'!F$173</f>
        <v>0</v>
      </c>
      <c r="F16" s="71">
        <f>'Data Input Sheets'!H$173</f>
        <v>0</v>
      </c>
      <c r="H16" s="71">
        <f>'Data Input Sheets'!J$173</f>
        <v>0</v>
      </c>
      <c r="J16" s="71">
        <f>'Data Input Sheets'!L$173</f>
        <v>0</v>
      </c>
      <c r="L16" s="71">
        <f>'Data Input Sheets'!N$173</f>
        <v>0</v>
      </c>
    </row>
    <row r="17" spans="1:12" ht="20.25" customHeight="1">
      <c r="A17" s="38"/>
      <c r="B17" s="38" t="s">
        <v>801</v>
      </c>
      <c r="D17" s="209">
        <f>'Schedule A-2'!D14</f>
        <v>0</v>
      </c>
      <c r="F17" s="209">
        <f>'Schedule A-2'!F14</f>
        <v>0</v>
      </c>
      <c r="H17" s="209">
        <f>'Schedule A-2'!H14</f>
        <v>0</v>
      </c>
      <c r="J17" s="209">
        <f>'Schedule A-2'!J14</f>
        <v>0</v>
      </c>
      <c r="L17" s="209">
        <f>'Schedule A-2'!L14</f>
        <v>0</v>
      </c>
    </row>
    <row r="18" spans="2:12" s="37" customFormat="1" ht="20.25" customHeight="1" thickBot="1">
      <c r="B18" s="37" t="s">
        <v>867</v>
      </c>
      <c r="D18" s="188">
        <f>SUM(D14:D17)</f>
        <v>0</v>
      </c>
      <c r="F18" s="188">
        <f>SUM(F14:F17)</f>
        <v>0</v>
      </c>
      <c r="H18" s="188">
        <f>SUM(H14:H17)</f>
        <v>0</v>
      </c>
      <c r="J18" s="188">
        <f>SUM(J14:J17)</f>
        <v>0</v>
      </c>
      <c r="L18" s="188">
        <f>SUM(L14:L17)</f>
        <v>0</v>
      </c>
    </row>
    <row r="19" spans="1:12" ht="13.5" customHeight="1" thickTop="1">
      <c r="A19" s="38"/>
      <c r="D19" s="229" t="s">
        <v>808</v>
      </c>
      <c r="F19" s="229" t="s">
        <v>808</v>
      </c>
      <c r="H19" s="229" t="s">
        <v>808</v>
      </c>
      <c r="J19" s="229" t="s">
        <v>808</v>
      </c>
      <c r="L19" s="229" t="s">
        <v>808</v>
      </c>
    </row>
    <row r="20" ht="13.5" customHeight="1"/>
    <row r="21" ht="13.5" customHeight="1"/>
  </sheetData>
  <sheetProtection/>
  <printOptions horizontalCentered="1"/>
  <pageMargins left="0.75" right="0.31" top="0.78" bottom="0.5" header="0.5" footer="0.17"/>
  <pageSetup fitToHeight="0" fitToWidth="1" horizontalDpi="300" verticalDpi="300" orientation="landscape" r:id="rId1"/>
  <headerFooter alignWithMargins="0">
    <oddHeader>&amp;LSection 4&amp;R&amp;A</oddHeader>
    <oddFooter>&amp;C&amp;"Times New Roman,Regular"&amp;P&amp;RCopyright 2004.  American Ambulance Association.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 Colt</dc:creator>
  <cp:keywords/>
  <dc:description/>
  <cp:lastModifiedBy>Aidan Camas</cp:lastModifiedBy>
  <cp:lastPrinted>2004-10-12T13:47:19Z</cp:lastPrinted>
  <dcterms:created xsi:type="dcterms:W3CDTF">2001-02-27T19:15:18Z</dcterms:created>
  <dcterms:modified xsi:type="dcterms:W3CDTF">2015-10-23T19:08:37Z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